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795" windowWidth="11895" windowHeight="7605" tabRatio="492" activeTab="4"/>
  </bookViews>
  <sheets>
    <sheet name="BS" sheetId="1" r:id="rId1"/>
    <sheet name="IS" sheetId="2" r:id="rId2"/>
    <sheet name="CIE" sheetId="3" r:id="rId3"/>
    <sheet name="CF" sheetId="4" r:id="rId4"/>
    <sheet name="Notes" sheetId="5" r:id="rId5"/>
  </sheets>
  <definedNames>
    <definedName name="_xlnm.Print_Area" localSheetId="0">'BS'!$A$1:$D$55</definedName>
    <definedName name="_xlnm.Print_Area" localSheetId="3">'CF'!$A$1:$E$99</definedName>
    <definedName name="_xlnm.Print_Area" localSheetId="1">'IS'!$A$1:$H$55</definedName>
    <definedName name="_xlnm.Print_Titles" localSheetId="3">'CF'!$1:$8</definedName>
    <definedName name="_xlnm.Print_Titles" localSheetId="4">'Notes'!$1:$7</definedName>
  </definedNames>
  <calcPr fullCalcOnLoad="1"/>
</workbook>
</file>

<file path=xl/comments5.xml><?xml version="1.0" encoding="utf-8"?>
<comments xmlns="http://schemas.openxmlformats.org/spreadsheetml/2006/main">
  <authors>
    <author>agnes</author>
  </authors>
  <commentList>
    <comment ref="B105" authorId="0">
      <text>
        <r>
          <rPr>
            <b/>
            <sz val="8"/>
            <rFont val="Tahoma"/>
            <family val="0"/>
          </rPr>
          <t>agnes:</t>
        </r>
        <r>
          <rPr>
            <sz val="8"/>
            <rFont val="Tahoma"/>
            <family val="0"/>
          </rPr>
          <t xml:space="preserve">
double grade rm960,000
wangsaga rm28,832,000
double grade rm3,781,000
</t>
        </r>
      </text>
    </comment>
  </commentList>
</comments>
</file>

<file path=xl/sharedStrings.xml><?xml version="1.0" encoding="utf-8"?>
<sst xmlns="http://schemas.openxmlformats.org/spreadsheetml/2006/main" count="374" uniqueCount="299">
  <si>
    <t>Net gain not recognised in income statement</t>
  </si>
  <si>
    <t>(-) Listing expenses capitalised and written off</t>
  </si>
  <si>
    <t>Proceed from bankers' acceptance</t>
  </si>
  <si>
    <t>Repayment of bankers' acceptance</t>
  </si>
  <si>
    <t>Proceed from term loans</t>
  </si>
  <si>
    <t>Proceed from public issue</t>
  </si>
  <si>
    <t>Repayment of revolving credit</t>
  </si>
  <si>
    <t>Net changes in cash and cash equivalents</t>
  </si>
  <si>
    <t>Cash and cash equivalents at beginning of period</t>
  </si>
  <si>
    <t>Cash and cash equivalents at end of period</t>
  </si>
  <si>
    <t>Balance as at 31 December 2004</t>
  </si>
  <si>
    <t>Segment Revenue</t>
  </si>
  <si>
    <t xml:space="preserve">There were no material events between the end of the reporting quarter and the date of this announcement. </t>
  </si>
  <si>
    <t>TEK SENG HOLDINGS BERHAD</t>
  </si>
  <si>
    <t>Prospects</t>
  </si>
  <si>
    <t xml:space="preserve">Long term </t>
  </si>
  <si>
    <t>Trademark</t>
  </si>
  <si>
    <t>Reserves</t>
  </si>
  <si>
    <t xml:space="preserve">  Share premium</t>
  </si>
  <si>
    <t>Public issue</t>
  </si>
  <si>
    <t>Non-Distributable</t>
  </si>
  <si>
    <t>Total</t>
  </si>
  <si>
    <t>Taxation</t>
  </si>
  <si>
    <t>Share capital</t>
  </si>
  <si>
    <t>Deferred taxation</t>
  </si>
  <si>
    <t>Depreciation</t>
  </si>
  <si>
    <t>RM'000</t>
  </si>
  <si>
    <t>Inventories</t>
  </si>
  <si>
    <t>CONDENSED CONSOLIDATED INCOME STATEMENTS</t>
  </si>
  <si>
    <t>Revenue</t>
  </si>
  <si>
    <t>Cost of sales</t>
  </si>
  <si>
    <t>Other operating income</t>
  </si>
  <si>
    <t>Selling and distribution costs</t>
  </si>
  <si>
    <t>Finance costs</t>
  </si>
  <si>
    <t>Profit before taxation</t>
  </si>
  <si>
    <t>N/A</t>
  </si>
  <si>
    <t>CONDENSED CONSOLIDATED STATEMENT OF CHANGES IN EQUITY</t>
  </si>
  <si>
    <t>Distributable</t>
  </si>
  <si>
    <t>Retained</t>
  </si>
  <si>
    <t>At 13 Aug 2004</t>
  </si>
  <si>
    <t>Acquisition of subsidiary companies</t>
  </si>
  <si>
    <t>Bad debts written off</t>
  </si>
  <si>
    <t>Interest expenses</t>
  </si>
  <si>
    <t>Interest paid</t>
  </si>
  <si>
    <t>Net cash flow from operating activities</t>
  </si>
  <si>
    <t>Net cash flow from investing activities</t>
  </si>
  <si>
    <t>Repayment of term loans</t>
  </si>
  <si>
    <t>Net cash flow from financing activities</t>
  </si>
  <si>
    <t>Basis of Preparation</t>
  </si>
  <si>
    <t>Share</t>
  </si>
  <si>
    <t>Tax recoverable</t>
  </si>
  <si>
    <t>Valuation of Property, Plant and Equipment</t>
  </si>
  <si>
    <t>A1.</t>
  </si>
  <si>
    <t>A2.</t>
  </si>
  <si>
    <t>A3.</t>
  </si>
  <si>
    <t>A4.</t>
  </si>
  <si>
    <t>A5.</t>
  </si>
  <si>
    <t>A6.</t>
  </si>
  <si>
    <t>A8.</t>
  </si>
  <si>
    <t>A11.</t>
  </si>
  <si>
    <t>A12.</t>
  </si>
  <si>
    <t>A13.</t>
  </si>
  <si>
    <t>B1.</t>
  </si>
  <si>
    <t>B2.</t>
  </si>
  <si>
    <t>B3.</t>
  </si>
  <si>
    <t>B4.</t>
  </si>
  <si>
    <t>B5.</t>
  </si>
  <si>
    <t>B6.</t>
  </si>
  <si>
    <t>B7.</t>
  </si>
  <si>
    <t>B8.</t>
  </si>
  <si>
    <t>Secured</t>
  </si>
  <si>
    <t>Off Balance Sheet Financial Instruments</t>
  </si>
  <si>
    <t>B11.</t>
  </si>
  <si>
    <t>B12.</t>
  </si>
  <si>
    <t>B13.</t>
  </si>
  <si>
    <t>PVC</t>
  </si>
  <si>
    <t>Sheeting</t>
  </si>
  <si>
    <t>PP Non-</t>
  </si>
  <si>
    <t>Woven</t>
  </si>
  <si>
    <t>Leather</t>
  </si>
  <si>
    <t>Group</t>
  </si>
  <si>
    <t>Other income</t>
  </si>
  <si>
    <t>LOH KOK BENG</t>
  </si>
  <si>
    <t>Administrative expenses</t>
  </si>
  <si>
    <t>Bank overdrafts</t>
  </si>
  <si>
    <t>Bankers' acceptance and trust receipts</t>
  </si>
  <si>
    <t>Revolving credit</t>
  </si>
  <si>
    <t xml:space="preserve">   subsidiary companies</t>
  </si>
  <si>
    <t xml:space="preserve">PVC </t>
  </si>
  <si>
    <t xml:space="preserve">Reserve arising from acquisition of </t>
  </si>
  <si>
    <t>(The figures have not been audited)</t>
  </si>
  <si>
    <t>Individual Quarter</t>
  </si>
  <si>
    <t>Cumulative Quarter</t>
  </si>
  <si>
    <t>Current Year</t>
  </si>
  <si>
    <t>Corresponding</t>
  </si>
  <si>
    <t>Quarter</t>
  </si>
  <si>
    <t>To Date</t>
  </si>
  <si>
    <t>Gross profit</t>
  </si>
  <si>
    <t>Profit from operations</t>
  </si>
  <si>
    <t xml:space="preserve">Profit before taxation and amortisation of </t>
  </si>
  <si>
    <t>Profit for the period after pre-acquisition profit</t>
  </si>
  <si>
    <t>Diluted earnings per share (sen)</t>
  </si>
  <si>
    <t>Notes:</t>
  </si>
  <si>
    <t>(Audited)</t>
  </si>
  <si>
    <t>As At</t>
  </si>
  <si>
    <t>Preceding</t>
  </si>
  <si>
    <t>Financial</t>
  </si>
  <si>
    <t>Property, plant and equipment</t>
  </si>
  <si>
    <t>Current assets</t>
  </si>
  <si>
    <t>Deposits with licensed banks</t>
  </si>
  <si>
    <t>*</t>
  </si>
  <si>
    <t>Current liabilities</t>
  </si>
  <si>
    <t>Notes :</t>
  </si>
  <si>
    <t>* Represents RM2</t>
  </si>
  <si>
    <t>Capital</t>
  </si>
  <si>
    <t>Cumulative</t>
  </si>
  <si>
    <t>Cash flows from operating activities</t>
  </si>
  <si>
    <t>Adjustments for :</t>
  </si>
  <si>
    <t xml:space="preserve">Operating profit before working capital changes </t>
  </si>
  <si>
    <t>Taxation paid</t>
  </si>
  <si>
    <t>Cash flows from investing activities</t>
  </si>
  <si>
    <t xml:space="preserve">Purchase of property, plant and equipment </t>
  </si>
  <si>
    <t>Cash flows from financing activities</t>
  </si>
  <si>
    <t>NOTES TO THE INTERIM FINANCIAL REPORT</t>
  </si>
  <si>
    <t>Auditors' Report</t>
  </si>
  <si>
    <t>Seasonal and Cyclical factors</t>
  </si>
  <si>
    <t>Unusual items affecting assets, liabilities, equity, net income or cash flows</t>
  </si>
  <si>
    <t>Material Changes in Estimates</t>
  </si>
  <si>
    <t>Issuances and repayment of debt and equity securities</t>
  </si>
  <si>
    <t>A7.</t>
  </si>
  <si>
    <t>Dividends paid</t>
  </si>
  <si>
    <t>Segmental Reporting</t>
  </si>
  <si>
    <t>Segmental information is presented in respect of the Group's business segments:-</t>
  </si>
  <si>
    <t>Elimination</t>
  </si>
  <si>
    <t>Revenue from external customers</t>
  </si>
  <si>
    <t>Segment results</t>
  </si>
  <si>
    <t>A9.</t>
  </si>
  <si>
    <t>A10.</t>
  </si>
  <si>
    <t>Subsequent Events</t>
  </si>
  <si>
    <t>Change In The Composition of The Group</t>
  </si>
  <si>
    <t>Contingent Liabilities and Contingent Assets</t>
  </si>
  <si>
    <t>Capital Commitments</t>
  </si>
  <si>
    <t>As at</t>
  </si>
  <si>
    <t>Property, plant and equipment :</t>
  </si>
  <si>
    <t>PART B : ADDITIONAL INFORMATION REQUIRED BY THE BURSA MALAYSIA SECURITIES BERHAD LISTING                              REQUIREMENTS</t>
  </si>
  <si>
    <t>Review Of Performance</t>
  </si>
  <si>
    <t>Variation of Results Against Preceding Quarter</t>
  </si>
  <si>
    <t>Current tax expense</t>
  </si>
  <si>
    <t xml:space="preserve">  - current</t>
  </si>
  <si>
    <t>Deferred tax expense</t>
  </si>
  <si>
    <t xml:space="preserve">  Origination and reversal of temporary differences</t>
  </si>
  <si>
    <t>Sale of Unquoted Investments and/or Properties</t>
  </si>
  <si>
    <t>Purchase or Disposal of Quoted Securities</t>
  </si>
  <si>
    <t>Status of Corporate Proposal</t>
  </si>
  <si>
    <t>B9.</t>
  </si>
  <si>
    <t>Group Borrowings and Debt Securities</t>
  </si>
  <si>
    <t>Unsecured</t>
  </si>
  <si>
    <t>Short term</t>
  </si>
  <si>
    <t>B10.</t>
  </si>
  <si>
    <t>Material Litigation</t>
  </si>
  <si>
    <t>Dividends</t>
  </si>
  <si>
    <t>Basis of Calculation of Earnings Per Share</t>
  </si>
  <si>
    <t>Net profit attributable to shareholders (RM'000)</t>
  </si>
  <si>
    <t>By order of the Board</t>
  </si>
  <si>
    <t>31.12.04</t>
  </si>
  <si>
    <t xml:space="preserve">Increase in inventories </t>
  </si>
  <si>
    <t xml:space="preserve">Contracted but not provided for </t>
  </si>
  <si>
    <t>There were no corporate proposals announced but not completed as at the date of issue of this interim financial report.</t>
  </si>
  <si>
    <t>Year Ended</t>
  </si>
  <si>
    <t>Total borrowings</t>
  </si>
  <si>
    <t>Basic Earnings Per Share based on weighted average number of ordinary shares of RM0.25 each in issue (sen)</t>
  </si>
  <si>
    <t>Intangible asset</t>
  </si>
  <si>
    <t>Others</t>
  </si>
  <si>
    <t>Repayment of hire purchase creditors</t>
  </si>
  <si>
    <t>Net current assets</t>
  </si>
  <si>
    <t>1 January 2005 to</t>
  </si>
  <si>
    <t>There was no revaluation of property, plant and equipment by the Group since the last audited financial statements for the year ended 31 December 2004.</t>
  </si>
  <si>
    <t>The accounting policies and methods of computation adopted by the Group in this interim financial statement are consistent with those adopted in the financial statements for the year ended 31 December 2004.</t>
  </si>
  <si>
    <t>The auditors’ report on the financial statements for the year ended 31 December 2004 was not qualified.</t>
  </si>
  <si>
    <t>Current</t>
  </si>
  <si>
    <t>Current Months</t>
  </si>
  <si>
    <t>Trade and other payables</t>
  </si>
  <si>
    <t>Bank borrowings</t>
  </si>
  <si>
    <t>Trade and other receivables</t>
  </si>
  <si>
    <t xml:space="preserve">  Retained profits</t>
  </si>
  <si>
    <t>Shareholders' funds</t>
  </si>
  <si>
    <t>Gain on disposal of property, plant and equipment</t>
  </si>
  <si>
    <t>Interest income</t>
  </si>
  <si>
    <t>Proceed from disposal of property, plant &amp; equipment</t>
  </si>
  <si>
    <t>Amortisation of trademark</t>
  </si>
  <si>
    <t>(The Unaudited Condensed Consolidated Balance Sheet should be read in conjunction with the Annual Financial Statements for the period ended 31st December 2004)</t>
  </si>
  <si>
    <t>Interest received</t>
  </si>
  <si>
    <t>Current Quarter</t>
  </si>
  <si>
    <t>Non-current assets</t>
  </si>
  <si>
    <t>Cash and bank balances</t>
  </si>
  <si>
    <t>Net Tangible Assets per share (RM)</t>
  </si>
  <si>
    <t>Net Tangible Assets (RM'000)</t>
  </si>
  <si>
    <t xml:space="preserve">Profit before taxation </t>
  </si>
  <si>
    <t>CONDENSED CONSOLIDATED CASH FLOW STATEMENTS</t>
  </si>
  <si>
    <t>Acquisition of subsidiary companies, net of cash &amp; cash equivalents acquired</t>
  </si>
  <si>
    <t>(The Unaudited Condensed Consolidated Cash Flow Statement should be read in conjunction with the Annual Financial Statements for the period ended 31st December 2004)</t>
  </si>
  <si>
    <t>Year</t>
  </si>
  <si>
    <t>(The Unaudited Condensed Consolidated Statement Of Changes In Equity should be read in conjunction with the Annual Financial Statements for the period ended 31st December 2004)</t>
  </si>
  <si>
    <t>(The Unaudited Condensed Consolidated Income Statement should be read in conjunction with the Annual Financial Statements for the period ended 31st December 2004)</t>
  </si>
  <si>
    <t>There was no issuance, cancellations, repurchases, resale and repayment of debt and equity securities in the current financial quarter under review.</t>
  </si>
  <si>
    <t>There were no financial instruments with off balance sheet risk as at the date of this report.</t>
  </si>
  <si>
    <t>A comparison of the quarterly results of the current and preceding quarter is as follows:</t>
  </si>
  <si>
    <t>(RM’000)</t>
  </si>
  <si>
    <t>Preceding Quarter</t>
  </si>
  <si>
    <t>Profit before tax</t>
  </si>
  <si>
    <t xml:space="preserve">Profit after tax </t>
  </si>
  <si>
    <t>There were no changes in accounting estimates of amounts reported in prior interim periods or the current financial period or changes in estimates of amounts reported in prior financial years.</t>
  </si>
  <si>
    <t>The Group's product are subjected to some seasonality whereby production usually slows down slightly in the first quarter of the year. Production runs normally from the second quarter and peaks in third and fourth quarters before the festive seasons such as Christmas day, Hari Raya and Chinese New Year.</t>
  </si>
  <si>
    <t>Balance as at 1 January 2005</t>
  </si>
  <si>
    <t>The Group is not engaged in any material litigation as at the date of this report.</t>
  </si>
  <si>
    <t xml:space="preserve">The financial statements are unaudited and have been prepared in accordance with the requirements of Financial Reporting Standard 134 (formerly known as MASB 26) Interim Financial Reporting and Chapter 9 part K of the Listing Requirements of the Bursa Malaysia Securities Berhad. </t>
  </si>
  <si>
    <t>(Unaudited)</t>
  </si>
  <si>
    <t>CONDENSED CONSOLIDATED  BALANCE SHEETS</t>
  </si>
  <si>
    <t>End Of</t>
  </si>
  <si>
    <t>Basic earnings per share (sen)</t>
  </si>
  <si>
    <t>RM’000</t>
  </si>
  <si>
    <t>Property, plant and equipment written off</t>
  </si>
  <si>
    <t>Hire purchase payables</t>
  </si>
  <si>
    <t>Premium</t>
  </si>
  <si>
    <t>Profits</t>
  </si>
  <si>
    <t>PART A : EXPLANATORY NOTES AS PER FRS 134</t>
  </si>
  <si>
    <t xml:space="preserve">  Reserve on consolidation </t>
  </si>
  <si>
    <t xml:space="preserve">  reserve on consolidation </t>
  </si>
  <si>
    <t>Amortisation of reserve on consolidation</t>
  </si>
  <si>
    <t xml:space="preserve">(-) Amortisation of reserve on consolidation </t>
  </si>
  <si>
    <t xml:space="preserve">Amortisation of reserve on consolidation </t>
  </si>
  <si>
    <t xml:space="preserve">Reserve on </t>
  </si>
  <si>
    <t>Consolidation</t>
  </si>
  <si>
    <t>Preceding Period</t>
  </si>
  <si>
    <t xml:space="preserve">acquisition of </t>
  </si>
  <si>
    <t>subsidiaries) To</t>
  </si>
  <si>
    <t>01/07/05-</t>
  </si>
  <si>
    <t>30/09/05</t>
  </si>
  <si>
    <t>EXECUTIVE CHAIRMAN</t>
  </si>
  <si>
    <t>13.08.04 (Date</t>
  </si>
  <si>
    <t xml:space="preserve">  - prior years</t>
  </si>
  <si>
    <t>(Increase)/ decrease in trade and other receivables</t>
  </si>
  <si>
    <t>Increase in trade and other payables</t>
  </si>
  <si>
    <t>Cash generated from operations</t>
  </si>
  <si>
    <t>Proceed from revolving credit</t>
  </si>
  <si>
    <t>Term loans</t>
  </si>
  <si>
    <t>The details of borrowings which are denominated in foreign currencies are as follows:-</t>
  </si>
  <si>
    <t>USD'000</t>
  </si>
  <si>
    <t>Weighted average number of ordinary shares of RM0.25 each in issue ('000)</t>
  </si>
  <si>
    <t>Individual</t>
  </si>
  <si>
    <t xml:space="preserve">Current </t>
  </si>
  <si>
    <t xml:space="preserve"> AS AT 31 DECEMBER 2005</t>
  </si>
  <si>
    <t>31.12.05</t>
  </si>
  <si>
    <t xml:space="preserve">Corresponding </t>
  </si>
  <si>
    <t>Period</t>
  </si>
  <si>
    <t>Preceding Year</t>
  </si>
  <si>
    <t>Net profit for the year</t>
  </si>
  <si>
    <t>Balance as at 31 December 2005</t>
  </si>
  <si>
    <t>There were no items affecting the assets, liabilities, equity, net income, or cash flows that are unusual because of their nature, size, or incidence during the financial year ended 31 December 2005.</t>
  </si>
  <si>
    <t>Net profit for the financial year</t>
  </si>
  <si>
    <t>There were no changes in the composition of the Group for the current year to date.</t>
  </si>
  <si>
    <t>There were no sale of unquoted investments and/or properties for the current quarter and financial year to date.</t>
  </si>
  <si>
    <t>There were no purchases or disposals of quoted securities for the current quarter under review and financial year to date.</t>
  </si>
  <si>
    <t>No dividend was declared in the quarter under review.</t>
  </si>
  <si>
    <t>Short term deposits</t>
  </si>
  <si>
    <t>Cash and cash equivalents  in the cash flow statement comprise the following :</t>
  </si>
  <si>
    <t>The basic earnings per share for the quarter and cumulative year to date are computed as follow:</t>
  </si>
  <si>
    <t>There is no diluted earnings per share as there were no potential dilutive ordinary shares outstanding as at the end of the reporting year.</t>
  </si>
  <si>
    <t>Term Loan</t>
  </si>
  <si>
    <t>The Group's borrowings as at 31 December 2005 were as follows:-</t>
  </si>
  <si>
    <t>01/10/05-</t>
  </si>
  <si>
    <t>31/12/05</t>
  </si>
  <si>
    <t>As at 31 December 2005, the Group has no material contingent liabilities save for a corporate guarantee of RM33,573,000 issued by the Company in respect of banking facilities granted to the subsidiary companies.</t>
  </si>
  <si>
    <t xml:space="preserve">     31 December 2005</t>
  </si>
  <si>
    <t>Unaudited Actual</t>
  </si>
  <si>
    <t>The Board of Directors is cautiously optimistic of achieving satisfactory results in year 2006 by improvement in operational efficiency, product quality and enhancement of its product range through upgrading and purchase of machinery so as to increase its market share.</t>
  </si>
  <si>
    <t>12 months Cumulative</t>
  </si>
  <si>
    <t>For the current quarter, the Group recorded a revenue of RM28.63 million while profit before tax recorded at RM5.83 million. The major contributor of the Group's revenue was PVC sheeting, it contributed approximately 83.64% for the cumulative quarter to date. There were no material factors affecting the earning and revenue of the Group for the current quarter and financial year to date.</t>
  </si>
  <si>
    <t>The Group’s profit before taxation for the quarter under review increased by RM0.62 million from RM5.21 million recorded in the preceding quarter to RM5.83 million. This was mainly due to higher sales volume achieved for PVC products.</t>
  </si>
  <si>
    <t xml:space="preserve">Dated : 22 February 2006              </t>
  </si>
  <si>
    <t>FOR THE YEAR ENDED 31 DECEMBER 2005</t>
  </si>
  <si>
    <t>The tax exempt final dividend of 1 sen per ordinary share in respect of the financial year ended 31 December 2004 was paid on 29 July 2005. The tax exempt interim dividend of 1 sen per ordinary share and the interim dividend of 1 sen per ordinary share less tax in respect of the financial year ended 31 December 2005 was paid on 23 January 2006.</t>
  </si>
  <si>
    <t>Add : Amortisation of reserve on consolidation</t>
  </si>
  <si>
    <t>Profit after tax and amortisation of reserve on consolidation</t>
  </si>
  <si>
    <t>A final dividend of 2 sen per ordinary share less tax for the financial year ended 31 December 2005 will be proposed for shareholders' approval at the forthcoming Annual General Meeting.</t>
  </si>
  <si>
    <t>Acquisition of Subsidiary Companies</t>
  </si>
  <si>
    <t>On 13 August 2004, the company acquired entire equity interest in Tek Seng Sdn. Bhd., Wangsaga Industries Sdn. Bhd., Pelangi Segi Sdn. Bhd. and Double Grade Sdn. Bhd. for a total consideration of RM37,969,093 which was satisfied through an issue of 74,937,996 new ordinary shares of RM0.50 each of the Company at an issue price of RM0.50 each and cash consideration of RM500,095.</t>
  </si>
  <si>
    <t>The fair value of the net assets acquired, reserve on consolidation and cash flow arising from the above acquisition are as follows:</t>
  </si>
  <si>
    <t>Fair value of total net assets</t>
  </si>
  <si>
    <t>Negative Goodwill on consolidation</t>
  </si>
  <si>
    <t>Total purchase price</t>
  </si>
  <si>
    <t>Paid via :</t>
  </si>
  <si>
    <t>Shares consideration</t>
  </si>
  <si>
    <t>Less : Cash and cash equivalents of subsidiaries acquired</t>
  </si>
  <si>
    <t>Group's cash flow on acquisition, net of cash &amp; cash equivalents acquired</t>
  </si>
  <si>
    <t>Forecast</t>
  </si>
  <si>
    <t>Variance of Actual and Forecast Profit</t>
  </si>
  <si>
    <t>Porfit After Tax and Amortisation of Reserve on Consolidation was RM9,916 million as compared to the forecasted Profit After Tax of RM12,375 million. The shortfall of RM2,459 million was mainly due to the delay in production for new machinery and higher raw material costs.</t>
  </si>
  <si>
    <t>The Group’s effective tax rate for the current period under review is lower than the statutory tax rate of 28% due to certain non-chargeable income</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</si>
</sst>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000_);_(* \(#,##0.0000\);_(* &quot;-&quot;??_);_(@_)"/>
    <numFmt numFmtId="174" formatCode="_(* #,##0.00_);_(* \(#,##0.00\);_(* &quot;-&quot;_);_(@_)"/>
    <numFmt numFmtId="175" formatCode="_(* #,##0.0_);_(* \(#,##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
    <numFmt numFmtId="181" formatCode="_(* #,##0.000_);_(* \(#,##0.000\);_(* &quot;-&quot;??_);_(@_)"/>
    <numFmt numFmtId="182" formatCode="_(* #,##0.000_);_(* \(#,##0.000\);_(* &quot;-&quot;_);_(@_)"/>
    <numFmt numFmtId="183" formatCode="_(* #,##0.0_);_(* \(#,##0.0\);_(* &quot;-&quot;_);_(@_)"/>
    <numFmt numFmtId="184" formatCode="0.00000000"/>
    <numFmt numFmtId="185" formatCode="0.0000000"/>
    <numFmt numFmtId="186" formatCode="0.000000"/>
    <numFmt numFmtId="187" formatCode="0.00000"/>
    <numFmt numFmtId="188" formatCode="0.0000"/>
    <numFmt numFmtId="189" formatCode="0.000"/>
  </numFmts>
  <fonts count="21">
    <font>
      <sz val="10"/>
      <name val="Arial"/>
      <family val="0"/>
    </font>
    <font>
      <b/>
      <sz val="10"/>
      <name val="Times New Roman"/>
      <family val="1"/>
    </font>
    <font>
      <sz val="10"/>
      <name val="Times New Roman"/>
      <family val="1"/>
    </font>
    <font>
      <sz val="9"/>
      <name val="Times New Roman"/>
      <family val="1"/>
    </font>
    <font>
      <b/>
      <sz val="9"/>
      <name val="Times New Roman"/>
      <family val="1"/>
    </font>
    <font>
      <u val="single"/>
      <sz val="10"/>
      <color indexed="36"/>
      <name val="Arial"/>
      <family val="2"/>
    </font>
    <font>
      <u val="single"/>
      <sz val="10"/>
      <color indexed="12"/>
      <name val="Arial"/>
      <family val="2"/>
    </font>
    <font>
      <b/>
      <sz val="8"/>
      <name val="Times New Roman"/>
      <family val="1"/>
    </font>
    <font>
      <b/>
      <sz val="10"/>
      <color indexed="10"/>
      <name val="Times New Roman"/>
      <family val="1"/>
    </font>
    <font>
      <i/>
      <sz val="10"/>
      <name val="Times New Roman"/>
      <family val="1"/>
    </font>
    <font>
      <sz val="10"/>
      <color indexed="8"/>
      <name val="Times New Roman"/>
      <family val="1"/>
    </font>
    <font>
      <b/>
      <u val="single"/>
      <sz val="10"/>
      <name val="Times New Roman"/>
      <family val="1"/>
    </font>
    <font>
      <sz val="10"/>
      <color indexed="10"/>
      <name val="Times New Roman"/>
      <family val="1"/>
    </font>
    <font>
      <sz val="10"/>
      <color indexed="10"/>
      <name val="Arial"/>
      <family val="0"/>
    </font>
    <font>
      <sz val="11"/>
      <name val="Times New Roman"/>
      <family val="1"/>
    </font>
    <font>
      <sz val="9"/>
      <color indexed="10"/>
      <name val="Times New Roman"/>
      <family val="1"/>
    </font>
    <font>
      <sz val="14"/>
      <name val="Times New Roman"/>
      <family val="1"/>
    </font>
    <font>
      <sz val="8"/>
      <name val="Tahoma"/>
      <family val="0"/>
    </font>
    <font>
      <b/>
      <sz val="8"/>
      <name val="Tahoma"/>
      <family val="0"/>
    </font>
    <font>
      <sz val="11"/>
      <color indexed="8"/>
      <name val="Arial"/>
      <family val="2"/>
    </font>
    <font>
      <b/>
      <sz val="8"/>
      <name val="Arial"/>
      <family val="2"/>
    </font>
  </fonts>
  <fills count="4">
    <fill>
      <patternFill/>
    </fill>
    <fill>
      <patternFill patternType="gray125"/>
    </fill>
    <fill>
      <patternFill patternType="solid">
        <fgColor indexed="14"/>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mediu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09">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horizontal="center"/>
    </xf>
    <xf numFmtId="172" fontId="2" fillId="0" borderId="0" xfId="15" applyNumberFormat="1" applyFont="1" applyFill="1" applyAlignment="1">
      <alignment/>
    </xf>
    <xf numFmtId="172" fontId="2" fillId="0" borderId="1" xfId="15" applyNumberFormat="1" applyFont="1" applyFill="1" applyBorder="1" applyAlignment="1">
      <alignment/>
    </xf>
    <xf numFmtId="0" fontId="1" fillId="0" borderId="0" xfId="0" applyFont="1" applyFill="1" applyAlignment="1">
      <alignment horizontal="left"/>
    </xf>
    <xf numFmtId="0" fontId="2" fillId="0" borderId="0" xfId="0" applyFont="1" applyAlignment="1">
      <alignment/>
    </xf>
    <xf numFmtId="172" fontId="2" fillId="0" borderId="2" xfId="15" applyNumberFormat="1" applyFont="1" applyFill="1" applyBorder="1" applyAlignment="1">
      <alignment/>
    </xf>
    <xf numFmtId="172" fontId="2" fillId="0" borderId="0" xfId="15" applyNumberFormat="1" applyFont="1" applyAlignment="1">
      <alignment/>
    </xf>
    <xf numFmtId="172" fontId="2" fillId="0" borderId="1" xfId="15" applyNumberFormat="1" applyFont="1" applyBorder="1" applyAlignment="1">
      <alignment/>
    </xf>
    <xf numFmtId="0" fontId="1" fillId="0" borderId="0" xfId="0" applyFont="1" applyAlignment="1">
      <alignment/>
    </xf>
    <xf numFmtId="0" fontId="1" fillId="0" borderId="0" xfId="23" applyFont="1" applyAlignment="1">
      <alignment/>
      <protection/>
    </xf>
    <xf numFmtId="0" fontId="2" fillId="0" borderId="0" xfId="23" applyFont="1">
      <alignment/>
      <protection/>
    </xf>
    <xf numFmtId="0" fontId="1" fillId="0" borderId="0" xfId="23" applyFont="1">
      <alignment/>
      <protection/>
    </xf>
    <xf numFmtId="0" fontId="2" fillId="0" borderId="0" xfId="23" applyFont="1" applyAlignment="1">
      <alignment horizontal="center"/>
      <protection/>
    </xf>
    <xf numFmtId="172" fontId="2" fillId="0" borderId="0" xfId="15" applyNumberFormat="1" applyFont="1" applyAlignment="1">
      <alignment horizontal="center"/>
    </xf>
    <xf numFmtId="172" fontId="2" fillId="0" borderId="0" xfId="15" applyNumberFormat="1" applyFont="1" applyBorder="1" applyAlignment="1">
      <alignment/>
    </xf>
    <xf numFmtId="171" fontId="2" fillId="0" borderId="0" xfId="15" applyFont="1" applyFill="1" applyBorder="1" applyAlignment="1">
      <alignment/>
    </xf>
    <xf numFmtId="172" fontId="2" fillId="0" borderId="0" xfId="15" applyNumberFormat="1" applyFont="1" applyFill="1" applyBorder="1" applyAlignment="1">
      <alignment horizontal="center"/>
    </xf>
    <xf numFmtId="171" fontId="2" fillId="0" borderId="2" xfId="15" applyFont="1" applyFill="1" applyBorder="1" applyAlignment="1">
      <alignment/>
    </xf>
    <xf numFmtId="172" fontId="2" fillId="0" borderId="2" xfId="15" applyNumberFormat="1" applyFont="1" applyFill="1" applyBorder="1" applyAlignment="1">
      <alignment horizontal="center"/>
    </xf>
    <xf numFmtId="172" fontId="1" fillId="0" borderId="0" xfId="15" applyNumberFormat="1" applyFont="1" applyFill="1" applyAlignment="1">
      <alignment/>
    </xf>
    <xf numFmtId="172" fontId="2" fillId="0" borderId="0" xfId="15" applyNumberFormat="1" applyFont="1" applyAlignment="1">
      <alignment horizontal="justify"/>
    </xf>
    <xf numFmtId="0" fontId="2" fillId="0" borderId="0" xfId="23" applyFont="1" applyAlignment="1">
      <alignment horizontal="justify"/>
      <protection/>
    </xf>
    <xf numFmtId="172" fontId="2" fillId="0" borderId="3" xfId="15" applyNumberFormat="1" applyFont="1" applyBorder="1" applyAlignment="1">
      <alignment/>
    </xf>
    <xf numFmtId="172" fontId="2" fillId="0" borderId="0" xfId="15" applyNumberFormat="1" applyFont="1" applyAlignment="1">
      <alignment horizontal="right"/>
    </xf>
    <xf numFmtId="172" fontId="2" fillId="0" borderId="4" xfId="15" applyNumberFormat="1" applyFont="1" applyBorder="1" applyAlignment="1">
      <alignment/>
    </xf>
    <xf numFmtId="0" fontId="2" fillId="0" borderId="0" xfId="23" applyFont="1" applyFill="1">
      <alignment/>
      <protection/>
    </xf>
    <xf numFmtId="0" fontId="2" fillId="0" borderId="0" xfId="23" applyFont="1" applyFill="1" applyAlignment="1">
      <alignment horizontal="center"/>
      <protection/>
    </xf>
    <xf numFmtId="172" fontId="2" fillId="0" borderId="0" xfId="15" applyNumberFormat="1" applyFont="1" applyFill="1" applyAlignment="1">
      <alignment horizontal="center"/>
    </xf>
    <xf numFmtId="172" fontId="2" fillId="0" borderId="1" xfId="15" applyNumberFormat="1" applyFont="1" applyFill="1" applyBorder="1" applyAlignment="1">
      <alignment horizontal="center"/>
    </xf>
    <xf numFmtId="0" fontId="2" fillId="0" borderId="0" xfId="23" applyFont="1" applyFill="1" quotePrefix="1">
      <alignment/>
      <protection/>
    </xf>
    <xf numFmtId="172" fontId="2" fillId="0" borderId="5" xfId="15" applyNumberFormat="1" applyFont="1" applyFill="1" applyBorder="1" applyAlignment="1">
      <alignment/>
    </xf>
    <xf numFmtId="0" fontId="1" fillId="0" borderId="0" xfId="23" applyFont="1" applyFill="1">
      <alignment/>
      <protection/>
    </xf>
    <xf numFmtId="0" fontId="2" fillId="0" borderId="0" xfId="23" applyFont="1" applyFill="1" applyAlignment="1">
      <alignment vertical="top" wrapText="1"/>
      <protection/>
    </xf>
    <xf numFmtId="0" fontId="2" fillId="0" borderId="0" xfId="23" applyFont="1" applyFill="1" applyAlignment="1">
      <alignment/>
      <protection/>
    </xf>
    <xf numFmtId="172" fontId="2" fillId="0" borderId="0" xfId="15" applyNumberFormat="1" applyFont="1" applyFill="1" applyBorder="1" applyAlignment="1">
      <alignment/>
    </xf>
    <xf numFmtId="172" fontId="2" fillId="0" borderId="3" xfId="15" applyNumberFormat="1" applyFont="1" applyFill="1" applyBorder="1" applyAlignment="1">
      <alignment/>
    </xf>
    <xf numFmtId="172" fontId="2" fillId="0" borderId="3" xfId="15" applyNumberFormat="1" applyFont="1" applyFill="1" applyBorder="1" applyAlignment="1">
      <alignment horizontal="center"/>
    </xf>
    <xf numFmtId="172" fontId="2" fillId="0" borderId="0" xfId="23" applyNumberFormat="1" applyFont="1" applyFill="1">
      <alignment/>
      <protection/>
    </xf>
    <xf numFmtId="0" fontId="2" fillId="0" borderId="0" xfId="23" applyFont="1" applyFill="1" applyAlignment="1">
      <alignment horizontal="right"/>
      <protection/>
    </xf>
    <xf numFmtId="0" fontId="2" fillId="0" borderId="0" xfId="23" applyFont="1" applyBorder="1">
      <alignment/>
      <protection/>
    </xf>
    <xf numFmtId="0" fontId="2" fillId="0" borderId="0" xfId="23" applyFont="1" applyFill="1" applyBorder="1">
      <alignment/>
      <protection/>
    </xf>
    <xf numFmtId="169" fontId="2" fillId="0" borderId="0" xfId="23" applyNumberFormat="1" applyFont="1" applyFill="1">
      <alignment/>
      <protection/>
    </xf>
    <xf numFmtId="169" fontId="2" fillId="0" borderId="0" xfId="23" applyNumberFormat="1" applyFont="1" applyFill="1" applyBorder="1">
      <alignment/>
      <protection/>
    </xf>
    <xf numFmtId="169" fontId="3" fillId="0" borderId="0" xfId="23" applyNumberFormat="1" applyFont="1" applyFill="1" applyAlignment="1">
      <alignment horizontal="center"/>
      <protection/>
    </xf>
    <xf numFmtId="172" fontId="1" fillId="0" borderId="0" xfId="15" applyNumberFormat="1" applyFont="1" applyAlignment="1">
      <alignment horizontal="center"/>
    </xf>
    <xf numFmtId="0" fontId="1" fillId="0" borderId="0" xfId="23" applyFont="1" applyAlignment="1" quotePrefix="1">
      <alignment/>
      <protection/>
    </xf>
    <xf numFmtId="0" fontId="1" fillId="0" borderId="0" xfId="0" applyFont="1" applyFill="1" applyAlignment="1">
      <alignment horizontal="right"/>
    </xf>
    <xf numFmtId="0" fontId="2" fillId="0" borderId="0" xfId="0" applyFont="1" applyFill="1" applyBorder="1" applyAlignment="1">
      <alignment/>
    </xf>
    <xf numFmtId="16" fontId="1" fillId="0" borderId="0" xfId="23" applyNumberFormat="1" applyFont="1" applyFill="1" applyAlignment="1">
      <alignment horizontal="center"/>
      <protection/>
    </xf>
    <xf numFmtId="0" fontId="1" fillId="0" borderId="0" xfId="23" applyFont="1" applyFill="1" applyAlignment="1" quotePrefix="1">
      <alignment/>
      <protection/>
    </xf>
    <xf numFmtId="0" fontId="1" fillId="0" borderId="0" xfId="23" applyFont="1" applyFill="1" applyAlignment="1">
      <alignment horizontal="center"/>
      <protection/>
    </xf>
    <xf numFmtId="172" fontId="2" fillId="0" borderId="6" xfId="15" applyNumberFormat="1" applyFont="1" applyFill="1" applyBorder="1" applyAlignment="1">
      <alignment horizontal="center"/>
    </xf>
    <xf numFmtId="172" fontId="2" fillId="0" borderId="7" xfId="15" applyNumberFormat="1" applyFont="1" applyFill="1" applyBorder="1" applyAlignment="1">
      <alignment horizontal="center"/>
    </xf>
    <xf numFmtId="172" fontId="2" fillId="0" borderId="7" xfId="15" applyNumberFormat="1" applyFont="1" applyFill="1" applyBorder="1" applyAlignment="1">
      <alignment horizontal="right"/>
    </xf>
    <xf numFmtId="172" fontId="2" fillId="0" borderId="8" xfId="15" applyNumberFormat="1" applyFont="1" applyFill="1" applyBorder="1" applyAlignment="1">
      <alignment/>
    </xf>
    <xf numFmtId="172" fontId="2" fillId="0" borderId="0" xfId="15" applyNumberFormat="1" applyFont="1" applyFill="1" applyAlignment="1">
      <alignment horizontal="right"/>
    </xf>
    <xf numFmtId="172" fontId="2" fillId="0" borderId="4" xfId="15" applyNumberFormat="1" applyFont="1" applyFill="1" applyBorder="1" applyAlignment="1">
      <alignment/>
    </xf>
    <xf numFmtId="172" fontId="1" fillId="0" borderId="0" xfId="23" applyNumberFormat="1" applyFont="1" applyFill="1">
      <alignment/>
      <protection/>
    </xf>
    <xf numFmtId="172" fontId="2" fillId="0" borderId="0" xfId="23" applyNumberFormat="1" applyFont="1" applyFill="1" applyAlignment="1">
      <alignment horizontal="center"/>
      <protection/>
    </xf>
    <xf numFmtId="173" fontId="2" fillId="0" borderId="0" xfId="23" applyNumberFormat="1" applyFont="1" applyFill="1" applyAlignment="1">
      <alignment horizontal="center"/>
      <protection/>
    </xf>
    <xf numFmtId="0" fontId="2" fillId="0" borderId="0" xfId="23" applyFont="1" applyFill="1" applyAlignment="1">
      <alignment horizontal="left"/>
      <protection/>
    </xf>
    <xf numFmtId="171" fontId="2" fillId="0" borderId="0" xfId="15" applyFont="1" applyFill="1" applyAlignment="1">
      <alignment horizontal="center"/>
    </xf>
    <xf numFmtId="171" fontId="2" fillId="0" borderId="0" xfId="23" applyNumberFormat="1" applyFont="1" applyFill="1" applyAlignment="1">
      <alignment horizontal="center"/>
      <protection/>
    </xf>
    <xf numFmtId="171" fontId="2" fillId="0" borderId="0" xfId="23" applyNumberFormat="1" applyFont="1" applyFill="1">
      <alignment/>
      <protection/>
    </xf>
    <xf numFmtId="0" fontId="1" fillId="0" borderId="0" xfId="23" applyFont="1" applyFill="1" applyAlignment="1">
      <alignment/>
      <protection/>
    </xf>
    <xf numFmtId="0" fontId="7" fillId="0" borderId="0" xfId="23" applyFont="1" applyFill="1" applyAlignment="1" quotePrefix="1">
      <alignment/>
      <protection/>
    </xf>
    <xf numFmtId="0" fontId="4" fillId="0" borderId="0" xfId="23" applyFont="1" applyFill="1" applyAlignment="1">
      <alignment horizontal="center"/>
      <protection/>
    </xf>
    <xf numFmtId="172" fontId="2" fillId="0" borderId="9" xfId="15" applyNumberFormat="1" applyFont="1" applyBorder="1" applyAlignment="1">
      <alignment/>
    </xf>
    <xf numFmtId="172" fontId="2" fillId="0" borderId="10" xfId="15" applyNumberFormat="1" applyFont="1" applyBorder="1" applyAlignment="1">
      <alignment/>
    </xf>
    <xf numFmtId="172" fontId="2" fillId="0" borderId="11" xfId="15" applyNumberFormat="1" applyFont="1" applyBorder="1" applyAlignment="1">
      <alignment/>
    </xf>
    <xf numFmtId="0" fontId="1" fillId="0" borderId="0" xfId="23" applyFont="1" applyFill="1" applyAlignment="1">
      <alignment horizontal="justify" vertical="top"/>
      <protection/>
    </xf>
    <xf numFmtId="0" fontId="2" fillId="0" borderId="0" xfId="23" applyFont="1" applyFill="1" applyAlignment="1">
      <alignment horizontal="justify" vertical="top"/>
      <protection/>
    </xf>
    <xf numFmtId="0" fontId="9" fillId="0" borderId="0" xfId="21" applyFont="1" applyFill="1" applyAlignment="1">
      <alignment horizontal="center"/>
      <protection/>
    </xf>
    <xf numFmtId="0" fontId="9" fillId="0" borderId="0" xfId="21" applyFont="1" applyFill="1">
      <alignment/>
      <protection/>
    </xf>
    <xf numFmtId="0" fontId="2" fillId="0" borderId="0" xfId="21" applyFont="1" applyFill="1">
      <alignment/>
      <protection/>
    </xf>
    <xf numFmtId="0" fontId="2" fillId="0" borderId="0" xfId="0" applyFont="1" applyFill="1" applyAlignment="1">
      <alignment horizontal="justify" vertical="top"/>
    </xf>
    <xf numFmtId="0" fontId="1" fillId="0" borderId="0" xfId="23" applyFont="1" applyFill="1" applyAlignment="1" quotePrefix="1">
      <alignment horizontal="left"/>
      <protection/>
    </xf>
    <xf numFmtId="0" fontId="1" fillId="0" borderId="0" xfId="23" applyFont="1" applyFill="1" applyAlignment="1">
      <alignment horizontal="left"/>
      <protection/>
    </xf>
    <xf numFmtId="0" fontId="7" fillId="0" borderId="0" xfId="23" applyFont="1" applyFill="1" applyAlignment="1">
      <alignment horizontal="left"/>
      <protection/>
    </xf>
    <xf numFmtId="0" fontId="1" fillId="0" borderId="0" xfId="21" applyFont="1" applyFill="1" applyAlignment="1">
      <alignment horizontal="center"/>
      <protection/>
    </xf>
    <xf numFmtId="0" fontId="11" fillId="0" borderId="0" xfId="21" applyFont="1" applyFill="1" applyBorder="1" applyAlignment="1">
      <alignment horizontal="center"/>
      <protection/>
    </xf>
    <xf numFmtId="0" fontId="11" fillId="0" borderId="0" xfId="23" applyFont="1" applyFill="1" applyAlignment="1">
      <alignment horizontal="center"/>
      <protection/>
    </xf>
    <xf numFmtId="0" fontId="11" fillId="0" borderId="0" xfId="21" applyFont="1" applyFill="1" applyAlignment="1">
      <alignment horizontal="center"/>
      <protection/>
    </xf>
    <xf numFmtId="0" fontId="1" fillId="0" borderId="0" xfId="21" applyFont="1" applyFill="1">
      <alignment/>
      <protection/>
    </xf>
    <xf numFmtId="15" fontId="11" fillId="0" borderId="0" xfId="21" applyNumberFormat="1" applyFont="1" applyFill="1">
      <alignment/>
      <protection/>
    </xf>
    <xf numFmtId="0" fontId="2" fillId="0" borderId="0" xfId="0" applyFont="1" applyFill="1" applyAlignment="1">
      <alignment vertical="top"/>
    </xf>
    <xf numFmtId="0" fontId="3" fillId="0" borderId="0" xfId="23" applyFont="1" applyFill="1" applyAlignment="1">
      <alignment horizontal="center"/>
      <protection/>
    </xf>
    <xf numFmtId="0" fontId="1" fillId="0" borderId="0" xfId="23" applyFont="1" applyFill="1" applyBorder="1" applyAlignment="1">
      <alignment horizontal="left"/>
      <protection/>
    </xf>
    <xf numFmtId="172" fontId="2" fillId="0" borderId="0" xfId="15" applyNumberFormat="1" applyFont="1" applyFill="1" applyAlignment="1">
      <alignment vertical="top" wrapText="1"/>
    </xf>
    <xf numFmtId="0" fontId="0" fillId="0" borderId="0" xfId="0" applyFill="1" applyAlignment="1">
      <alignment/>
    </xf>
    <xf numFmtId="0" fontId="1" fillId="0" borderId="0" xfId="23" applyFont="1" applyFill="1" applyBorder="1">
      <alignment/>
      <protection/>
    </xf>
    <xf numFmtId="0" fontId="1" fillId="0" borderId="0" xfId="23" applyFont="1" applyFill="1" applyBorder="1" applyAlignment="1">
      <alignment horizontal="center"/>
      <protection/>
    </xf>
    <xf numFmtId="0" fontId="11" fillId="0" borderId="0" xfId="23" applyFont="1" applyFill="1" applyBorder="1">
      <alignment/>
      <protection/>
    </xf>
    <xf numFmtId="172" fontId="3" fillId="0" borderId="0" xfId="15" applyNumberFormat="1" applyFont="1" applyFill="1" applyBorder="1" applyAlignment="1">
      <alignment horizontal="center"/>
    </xf>
    <xf numFmtId="172" fontId="2" fillId="0" borderId="12" xfId="15" applyNumberFormat="1" applyFont="1" applyBorder="1" applyAlignment="1">
      <alignment/>
    </xf>
    <xf numFmtId="172" fontId="2" fillId="0" borderId="13" xfId="15" applyNumberFormat="1" applyFont="1" applyBorder="1" applyAlignment="1">
      <alignment/>
    </xf>
    <xf numFmtId="172" fontId="2" fillId="0" borderId="14" xfId="15" applyNumberFormat="1" applyFont="1" applyBorder="1" applyAlignment="1">
      <alignment/>
    </xf>
    <xf numFmtId="172" fontId="2" fillId="0" borderId="4" xfId="15" applyNumberFormat="1" applyFont="1" applyBorder="1" applyAlignment="1">
      <alignment horizontal="right"/>
    </xf>
    <xf numFmtId="172" fontId="2" fillId="0" borderId="1" xfId="15" applyNumberFormat="1" applyFont="1" applyBorder="1" applyAlignment="1">
      <alignment horizontal="right"/>
    </xf>
    <xf numFmtId="0" fontId="8" fillId="0" borderId="0" xfId="23" applyFont="1" applyFill="1" applyAlignment="1">
      <alignment horizontal="left"/>
      <protection/>
    </xf>
    <xf numFmtId="0" fontId="12" fillId="0" borderId="0" xfId="23" applyFont="1" applyFill="1">
      <alignment/>
      <protection/>
    </xf>
    <xf numFmtId="0" fontId="14" fillId="0" borderId="0" xfId="0" applyFont="1" applyAlignment="1">
      <alignment/>
    </xf>
    <xf numFmtId="169" fontId="12" fillId="0" borderId="0" xfId="23" applyNumberFormat="1" applyFont="1" applyFill="1">
      <alignment/>
      <protection/>
    </xf>
    <xf numFmtId="174" fontId="15" fillId="0" borderId="0" xfId="23" applyNumberFormat="1" applyFont="1" applyFill="1" applyBorder="1" applyAlignment="1">
      <alignment horizontal="center"/>
      <protection/>
    </xf>
    <xf numFmtId="0" fontId="0" fillId="0" borderId="0" xfId="0" applyFont="1" applyAlignment="1">
      <alignment horizontal="justify"/>
    </xf>
    <xf numFmtId="0" fontId="2" fillId="0" borderId="0" xfId="0" applyFont="1" applyAlignment="1">
      <alignment horizontal="justify"/>
    </xf>
    <xf numFmtId="0" fontId="2" fillId="0" borderId="0" xfId="23" applyFont="1" applyFill="1" applyAlignment="1">
      <alignment vertical="top"/>
      <protection/>
    </xf>
    <xf numFmtId="171" fontId="14" fillId="0" borderId="0" xfId="0" applyNumberFormat="1" applyFont="1" applyFill="1" applyBorder="1" applyAlignment="1" applyProtection="1">
      <alignment/>
      <protection hidden="1"/>
    </xf>
    <xf numFmtId="0" fontId="16" fillId="0" borderId="0" xfId="0" applyFont="1" applyFill="1" applyAlignment="1">
      <alignment/>
    </xf>
    <xf numFmtId="171" fontId="2" fillId="0" borderId="0" xfId="0" applyNumberFormat="1" applyFont="1" applyFill="1" applyBorder="1" applyAlignment="1" applyProtection="1">
      <alignment/>
      <protection hidden="1"/>
    </xf>
    <xf numFmtId="15" fontId="1" fillId="0" borderId="0" xfId="23" applyNumberFormat="1" applyFont="1" applyFill="1" applyAlignment="1">
      <alignment horizontal="center"/>
      <protection/>
    </xf>
    <xf numFmtId="0" fontId="1" fillId="0" borderId="0" xfId="15" applyNumberFormat="1" applyFont="1" applyFill="1" applyBorder="1" applyAlignment="1">
      <alignment horizontal="center" vertical="center"/>
    </xf>
    <xf numFmtId="171" fontId="2" fillId="0" borderId="0" xfId="15" applyNumberFormat="1" applyFont="1" applyFill="1" applyBorder="1" applyAlignment="1">
      <alignment/>
    </xf>
    <xf numFmtId="0" fontId="13" fillId="0" borderId="0" xfId="0" applyFont="1" applyFill="1" applyAlignment="1">
      <alignment vertical="top"/>
    </xf>
    <xf numFmtId="172" fontId="2" fillId="0" borderId="1" xfId="15" applyNumberFormat="1" applyFont="1" applyFill="1" applyBorder="1" applyAlignment="1">
      <alignment horizontal="right"/>
    </xf>
    <xf numFmtId="0" fontId="0" fillId="0" borderId="0" xfId="0" applyAlignment="1">
      <alignment horizontal="justify" vertical="center"/>
    </xf>
    <xf numFmtId="3" fontId="2" fillId="0" borderId="0" xfId="0" applyNumberFormat="1" applyFont="1" applyBorder="1" applyAlignment="1">
      <alignment vertical="top" wrapText="1"/>
    </xf>
    <xf numFmtId="0" fontId="1" fillId="0" borderId="0" xfId="23" applyFont="1" applyFill="1" applyBorder="1" applyAlignment="1" quotePrefix="1">
      <alignment horizontal="center"/>
      <protection/>
    </xf>
    <xf numFmtId="0" fontId="0" fillId="0" borderId="0" xfId="0" applyFont="1" applyAlignment="1">
      <alignment/>
    </xf>
    <xf numFmtId="0" fontId="1" fillId="0" borderId="0" xfId="23" applyFont="1" applyFill="1" applyBorder="1" applyAlignment="1" quotePrefix="1">
      <alignment horizontal="left"/>
      <protection/>
    </xf>
    <xf numFmtId="0" fontId="2" fillId="0" borderId="0" xfId="0" applyFont="1" applyBorder="1" applyAlignment="1">
      <alignment vertical="top" wrapText="1"/>
    </xf>
    <xf numFmtId="0" fontId="1" fillId="0" borderId="0" xfId="0" applyFont="1" applyBorder="1" applyAlignment="1">
      <alignment horizontal="center" vertical="top" wrapText="1"/>
    </xf>
    <xf numFmtId="0" fontId="1" fillId="0" borderId="0" xfId="0" applyFont="1" applyBorder="1" applyAlignment="1">
      <alignment horizontal="right" vertical="top" wrapText="1"/>
    </xf>
    <xf numFmtId="0" fontId="1" fillId="0" borderId="0" xfId="23" applyFont="1" applyFill="1" applyBorder="1" applyAlignment="1">
      <alignment horizontal="right"/>
      <protection/>
    </xf>
    <xf numFmtId="0" fontId="0" fillId="0" borderId="0" xfId="0" applyAlignment="1">
      <alignment horizontal="justify" vertical="top"/>
    </xf>
    <xf numFmtId="172" fontId="12" fillId="0" borderId="0" xfId="15" applyNumberFormat="1" applyFont="1" applyFill="1" applyAlignment="1">
      <alignment/>
    </xf>
    <xf numFmtId="0" fontId="0" fillId="0" borderId="0" xfId="0" applyAlignment="1">
      <alignment vertical="top"/>
    </xf>
    <xf numFmtId="14" fontId="1" fillId="0" borderId="0" xfId="0" applyNumberFormat="1" applyFont="1" applyBorder="1" applyAlignment="1">
      <alignment horizontal="right" vertical="top" wrapText="1"/>
    </xf>
    <xf numFmtId="172" fontId="2" fillId="2" borderId="0" xfId="15" applyNumberFormat="1" applyFont="1" applyFill="1" applyAlignment="1">
      <alignment/>
    </xf>
    <xf numFmtId="172" fontId="2" fillId="0" borderId="6" xfId="15" applyNumberFormat="1" applyFont="1" applyFill="1" applyBorder="1" applyAlignment="1">
      <alignment/>
    </xf>
    <xf numFmtId="172" fontId="2" fillId="2" borderId="0" xfId="15" applyNumberFormat="1" applyFont="1" applyFill="1" applyBorder="1" applyAlignment="1">
      <alignment/>
    </xf>
    <xf numFmtId="172" fontId="2" fillId="0" borderId="7" xfId="15" applyNumberFormat="1" applyFont="1" applyFill="1" applyBorder="1" applyAlignment="1">
      <alignment/>
    </xf>
    <xf numFmtId="172" fontId="2" fillId="3" borderId="0" xfId="23" applyNumberFormat="1" applyFont="1" applyFill="1">
      <alignment/>
      <protection/>
    </xf>
    <xf numFmtId="172" fontId="2" fillId="0" borderId="0" xfId="15" applyNumberFormat="1" applyFont="1" applyFill="1" applyBorder="1" applyAlignment="1" applyProtection="1">
      <alignment vertical="center"/>
      <protection hidden="1"/>
    </xf>
    <xf numFmtId="172" fontId="14" fillId="0" borderId="0" xfId="15" applyNumberFormat="1" applyFont="1" applyFill="1" applyBorder="1" applyAlignment="1" applyProtection="1">
      <alignment vertical="center"/>
      <protection hidden="1"/>
    </xf>
    <xf numFmtId="171" fontId="2" fillId="0" borderId="2" xfId="15" applyNumberFormat="1" applyFont="1" applyFill="1" applyBorder="1" applyAlignment="1">
      <alignment/>
    </xf>
    <xf numFmtId="169" fontId="3" fillId="0" borderId="1" xfId="23" applyNumberFormat="1" applyFont="1" applyFill="1" applyBorder="1" applyAlignment="1">
      <alignment horizontal="center"/>
      <protection/>
    </xf>
    <xf numFmtId="174" fontId="3" fillId="0" borderId="0" xfId="23" applyNumberFormat="1" applyFont="1" applyFill="1" applyBorder="1" applyAlignment="1">
      <alignment horizontal="center"/>
      <protection/>
    </xf>
    <xf numFmtId="169" fontId="3" fillId="0" borderId="0" xfId="23" applyNumberFormat="1" applyFont="1" applyFill="1" applyBorder="1" applyAlignment="1">
      <alignment horizontal="center"/>
      <protection/>
    </xf>
    <xf numFmtId="171" fontId="2" fillId="0" borderId="0" xfId="15" applyNumberFormat="1" applyFont="1" applyFill="1" applyAlignment="1">
      <alignment/>
    </xf>
    <xf numFmtId="171" fontId="2" fillId="0" borderId="2" xfId="15" applyNumberFormat="1" applyFont="1" applyFill="1" applyBorder="1" applyAlignment="1">
      <alignment horizontal="center"/>
    </xf>
    <xf numFmtId="172" fontId="2" fillId="0" borderId="0" xfId="23" applyNumberFormat="1" applyFont="1">
      <alignment/>
      <protection/>
    </xf>
    <xf numFmtId="15" fontId="4" fillId="0" borderId="0" xfId="15" applyNumberFormat="1" applyFont="1" applyFill="1" applyAlignment="1">
      <alignment horizontal="right"/>
    </xf>
    <xf numFmtId="0" fontId="4" fillId="0" borderId="0" xfId="0" applyFont="1" applyFill="1" applyAlignment="1">
      <alignment horizontal="center"/>
    </xf>
    <xf numFmtId="172" fontId="2" fillId="0" borderId="0" xfId="15" applyNumberFormat="1" applyFont="1" applyFill="1" applyBorder="1" applyAlignment="1">
      <alignment horizontal="right"/>
    </xf>
    <xf numFmtId="2" fontId="3" fillId="0" borderId="2" xfId="23" applyNumberFormat="1" applyFont="1" applyFill="1" applyBorder="1" applyAlignment="1">
      <alignment horizontal="right"/>
      <protection/>
    </xf>
    <xf numFmtId="171" fontId="2" fillId="0" borderId="0" xfId="15" applyFont="1" applyFill="1" applyAlignment="1">
      <alignment/>
    </xf>
    <xf numFmtId="171" fontId="2" fillId="0" borderId="0" xfId="15" applyFont="1" applyFill="1" applyAlignment="1">
      <alignment horizontal="justify" vertical="top"/>
    </xf>
    <xf numFmtId="171" fontId="2" fillId="0" borderId="0" xfId="15" applyFont="1" applyFill="1" applyAlignment="1">
      <alignment vertical="top"/>
    </xf>
    <xf numFmtId="171" fontId="2" fillId="0" borderId="0" xfId="15" applyFont="1" applyFill="1" applyAlignment="1">
      <alignment vertical="top" wrapText="1"/>
    </xf>
    <xf numFmtId="171" fontId="0" fillId="0" borderId="0" xfId="15" applyAlignment="1">
      <alignment horizontal="justify" vertical="top"/>
    </xf>
    <xf numFmtId="171" fontId="0" fillId="0" borderId="0" xfId="15" applyAlignment="1">
      <alignment horizontal="justify" vertical="center"/>
    </xf>
    <xf numFmtId="171" fontId="1" fillId="0" borderId="0" xfId="15" applyFont="1" applyFill="1" applyAlignment="1">
      <alignment horizontal="center"/>
    </xf>
    <xf numFmtId="171" fontId="11" fillId="0" borderId="0" xfId="15" applyFont="1" applyFill="1" applyAlignment="1">
      <alignment horizontal="center"/>
    </xf>
    <xf numFmtId="171" fontId="1" fillId="0" borderId="0" xfId="15" applyFont="1" applyFill="1" applyBorder="1" applyAlignment="1">
      <alignment horizontal="center"/>
    </xf>
    <xf numFmtId="171" fontId="13" fillId="0" borderId="0" xfId="15" applyFont="1" applyFill="1" applyAlignment="1">
      <alignment vertical="top"/>
    </xf>
    <xf numFmtId="171" fontId="12" fillId="0" borderId="0" xfId="15" applyFont="1" applyFill="1" applyAlignment="1">
      <alignment horizontal="justify" vertical="top"/>
    </xf>
    <xf numFmtId="171" fontId="0" fillId="0" borderId="0" xfId="15" applyFill="1" applyAlignment="1">
      <alignment/>
    </xf>
    <xf numFmtId="171" fontId="2" fillId="0" borderId="0" xfId="15" applyFont="1" applyFill="1" applyAlignment="1" quotePrefix="1">
      <alignment horizontal="center"/>
    </xf>
    <xf numFmtId="0" fontId="19" fillId="0" borderId="0" xfId="0" applyFont="1" applyAlignment="1">
      <alignment horizontal="justify"/>
    </xf>
    <xf numFmtId="0" fontId="4" fillId="0" borderId="0" xfId="23" applyFont="1" applyFill="1" applyBorder="1" applyAlignment="1">
      <alignment horizontal="center"/>
      <protection/>
    </xf>
    <xf numFmtId="0" fontId="3" fillId="0" borderId="0" xfId="23" applyFont="1" applyFill="1" applyBorder="1" applyAlignment="1">
      <alignment horizontal="center"/>
      <protection/>
    </xf>
    <xf numFmtId="0" fontId="0" fillId="0" borderId="0" xfId="0" applyAlignment="1">
      <alignment vertical="justify"/>
    </xf>
    <xf numFmtId="0" fontId="0" fillId="0" borderId="0" xfId="0" applyAlignment="1">
      <alignment horizontal="left" vertical="justify" wrapText="1"/>
    </xf>
    <xf numFmtId="0" fontId="0" fillId="0" borderId="0" xfId="0" applyFont="1" applyAlignment="1">
      <alignment horizontal="justify" vertical="center"/>
    </xf>
    <xf numFmtId="16" fontId="4" fillId="0" borderId="0" xfId="23" applyNumberFormat="1" applyFont="1" applyFill="1" applyAlignment="1">
      <alignment horizontal="center"/>
      <protection/>
    </xf>
    <xf numFmtId="0" fontId="0" fillId="0" borderId="0" xfId="0" applyAlignment="1">
      <alignment horizontal="justify" vertical="justify"/>
    </xf>
    <xf numFmtId="0" fontId="2" fillId="0" borderId="0" xfId="23" applyFont="1" applyFill="1" applyAlignment="1">
      <alignment vertical="center"/>
      <protection/>
    </xf>
    <xf numFmtId="0" fontId="0" fillId="0" borderId="0" xfId="0" applyAlignment="1">
      <alignment vertical="center"/>
    </xf>
    <xf numFmtId="172" fontId="14" fillId="0" borderId="0" xfId="15" applyNumberFormat="1" applyFont="1" applyAlignment="1">
      <alignment/>
    </xf>
    <xf numFmtId="0" fontId="0" fillId="0" borderId="0" xfId="24">
      <alignment/>
      <protection/>
    </xf>
    <xf numFmtId="172" fontId="0" fillId="0" borderId="0" xfId="15" applyNumberFormat="1" applyBorder="1" applyAlignment="1">
      <alignment/>
    </xf>
    <xf numFmtId="172" fontId="0" fillId="0" borderId="0" xfId="15" applyNumberFormat="1" applyAlignment="1">
      <alignment/>
    </xf>
    <xf numFmtId="172" fontId="0" fillId="0" borderId="0" xfId="15" applyNumberFormat="1" applyFont="1" applyBorder="1" applyAlignment="1" quotePrefix="1">
      <alignment horizontal="right"/>
    </xf>
    <xf numFmtId="172" fontId="0" fillId="0" borderId="0" xfId="15" applyNumberFormat="1" applyFont="1" applyAlignment="1" quotePrefix="1">
      <alignment horizontal="right"/>
    </xf>
    <xf numFmtId="172" fontId="2" fillId="0" borderId="0" xfId="15" applyNumberFormat="1" applyFont="1" applyAlignment="1">
      <alignment/>
    </xf>
    <xf numFmtId="0" fontId="2" fillId="0" borderId="0" xfId="24" applyFont="1">
      <alignment/>
      <protection/>
    </xf>
    <xf numFmtId="172" fontId="2" fillId="0" borderId="15" xfId="15" applyNumberFormat="1" applyFont="1" applyBorder="1" applyAlignment="1">
      <alignment/>
    </xf>
    <xf numFmtId="172" fontId="2" fillId="0" borderId="0" xfId="15" applyNumberFormat="1" applyFont="1" applyFill="1" applyBorder="1" applyAlignment="1">
      <alignment vertical="top" wrapText="1"/>
    </xf>
    <xf numFmtId="0" fontId="0" fillId="0" borderId="0" xfId="0" applyFill="1" applyAlignment="1">
      <alignment vertical="top"/>
    </xf>
    <xf numFmtId="173" fontId="2" fillId="0" borderId="0" xfId="15" applyNumberFormat="1" applyFont="1" applyFill="1" applyAlignment="1">
      <alignment vertical="top" wrapText="1"/>
    </xf>
    <xf numFmtId="0" fontId="1" fillId="0" borderId="0" xfId="23" applyFont="1" applyFill="1" applyAlignment="1">
      <alignment horizontal="right"/>
      <protection/>
    </xf>
    <xf numFmtId="180" fontId="2" fillId="0" borderId="0" xfId="0" applyNumberFormat="1" applyFont="1" applyFill="1" applyAlignment="1">
      <alignment horizontal="justify" vertical="top"/>
    </xf>
    <xf numFmtId="0" fontId="0" fillId="0" borderId="0" xfId="0" applyFont="1" applyAlignment="1">
      <alignment horizontal="justify" vertical="top"/>
    </xf>
    <xf numFmtId="0" fontId="0" fillId="0" borderId="0" xfId="0" applyAlignment="1">
      <alignment horizontal="justify" vertical="top"/>
    </xf>
    <xf numFmtId="0" fontId="1" fillId="0" borderId="0" xfId="23" applyFont="1" applyFill="1" applyAlignment="1">
      <alignment horizontal="center"/>
      <protection/>
    </xf>
    <xf numFmtId="0" fontId="1" fillId="0" borderId="0" xfId="0" applyFont="1" applyFill="1" applyAlignment="1">
      <alignment horizontal="center"/>
    </xf>
    <xf numFmtId="0" fontId="2" fillId="0" borderId="0" xfId="23" applyFont="1" applyFill="1" applyAlignment="1">
      <alignment vertical="top" wrapText="1"/>
      <protection/>
    </xf>
    <xf numFmtId="0" fontId="1" fillId="0" borderId="0" xfId="23" applyFont="1" applyFill="1" applyAlignment="1">
      <alignment horizontal="left" vertical="top"/>
      <protection/>
    </xf>
    <xf numFmtId="0" fontId="2" fillId="0" borderId="0" xfId="23" applyFont="1" applyFill="1" applyAlignment="1">
      <alignment horizontal="left" vertical="top" wrapText="1"/>
      <protection/>
    </xf>
    <xf numFmtId="0" fontId="2" fillId="0" borderId="0" xfId="23" applyNumberFormat="1" applyFont="1" applyAlignment="1">
      <alignment horizontal="justify" vertical="top"/>
      <protection/>
    </xf>
    <xf numFmtId="0" fontId="2" fillId="0" borderId="0" xfId="23" applyFont="1" applyAlignment="1">
      <alignment horizontal="justify" vertical="top"/>
      <protection/>
    </xf>
    <xf numFmtId="0" fontId="2" fillId="0" borderId="0" xfId="23" applyFont="1" applyFill="1" applyAlignment="1">
      <alignment horizontal="justify" vertical="top"/>
      <protection/>
    </xf>
    <xf numFmtId="0" fontId="2" fillId="0" borderId="0" xfId="23" applyFont="1" applyFill="1" applyAlignment="1">
      <alignment horizontal="justify" vertical="center"/>
      <protection/>
    </xf>
    <xf numFmtId="0" fontId="0" fillId="0" borderId="0" xfId="0" applyAlignment="1">
      <alignment horizontal="justify" vertical="center"/>
    </xf>
    <xf numFmtId="0" fontId="2" fillId="0" borderId="0" xfId="23" applyFont="1" applyFill="1" applyAlignment="1">
      <alignment horizontal="justify" vertical="justify"/>
      <protection/>
    </xf>
    <xf numFmtId="0" fontId="0" fillId="0" borderId="0" xfId="0" applyAlignment="1">
      <alignment horizontal="justify" vertical="justify"/>
    </xf>
    <xf numFmtId="0" fontId="2" fillId="0" borderId="0" xfId="23" applyFont="1" applyFill="1" applyAlignment="1">
      <alignment horizontal="left" vertical="justify"/>
      <protection/>
    </xf>
    <xf numFmtId="0" fontId="0" fillId="0" borderId="0" xfId="0" applyAlignment="1">
      <alignment horizontal="left" vertical="justify"/>
    </xf>
    <xf numFmtId="0" fontId="2" fillId="0" borderId="0" xfId="22" applyFont="1" applyFill="1" applyAlignment="1">
      <alignment horizontal="justify" vertical="center"/>
      <protection/>
    </xf>
    <xf numFmtId="0" fontId="0" fillId="0" borderId="0" xfId="0" applyFont="1" applyAlignment="1">
      <alignment horizontal="justify" vertical="center"/>
    </xf>
    <xf numFmtId="0" fontId="2" fillId="0" borderId="0" xfId="23" applyNumberFormat="1" applyFont="1" applyFill="1" applyAlignment="1">
      <alignment horizontal="justify" vertical="top"/>
      <protection/>
    </xf>
    <xf numFmtId="0" fontId="2" fillId="0" borderId="0" xfId="0" applyFont="1" applyBorder="1" applyAlignment="1">
      <alignment horizontal="left" vertical="top" wrapText="1"/>
    </xf>
    <xf numFmtId="0" fontId="1" fillId="0" borderId="0" xfId="23" applyFont="1" applyFill="1" applyBorder="1" applyAlignment="1">
      <alignment vertical="top" wrapText="1"/>
      <protection/>
    </xf>
    <xf numFmtId="0" fontId="2" fillId="0" borderId="0" xfId="0" applyFont="1" applyFill="1" applyAlignment="1">
      <alignment horizontal="justify" vertical="top"/>
    </xf>
    <xf numFmtId="0" fontId="2" fillId="0" borderId="0" xfId="0" applyFont="1" applyAlignment="1">
      <alignment horizontal="justify" vertical="center"/>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 xfId="21"/>
    <cellStyle name="Normal_CSB3Q04" xfId="22"/>
    <cellStyle name="Normal_GW 1Q2005 Qtrly Rpt" xfId="23"/>
    <cellStyle name="Normal_SCIPACK Jul'04 Conso announcemen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2"/>
        <xdr:cNvSpPr txBox="1">
          <a:spLocks noChangeArrowheads="1"/>
        </xdr:cNvSpPr>
      </xdr:nvSpPr>
      <xdr:spPr>
        <a:xfrm>
          <a:off x="3933825" y="11811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1</xdr:col>
      <xdr:colOff>361950</xdr:colOff>
      <xdr:row>3</xdr:row>
      <xdr:rowOff>114300</xdr:rowOff>
    </xdr:to>
    <xdr:pic>
      <xdr:nvPicPr>
        <xdr:cNvPr id="2" name="Picture 4"/>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57</xdr:row>
      <xdr:rowOff>47625</xdr:rowOff>
    </xdr:from>
    <xdr:ext cx="76200" cy="200025"/>
    <xdr:sp>
      <xdr:nvSpPr>
        <xdr:cNvPr id="1" name="TextBox 2"/>
        <xdr:cNvSpPr txBox="1">
          <a:spLocks noChangeArrowheads="1"/>
        </xdr:cNvSpPr>
      </xdr:nvSpPr>
      <xdr:spPr>
        <a:xfrm>
          <a:off x="3057525" y="11382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266700</xdr:colOff>
      <xdr:row>3</xdr:row>
      <xdr:rowOff>114300</xdr:rowOff>
    </xdr:to>
    <xdr:pic>
      <xdr:nvPicPr>
        <xdr:cNvPr id="2" name="Picture 5"/>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742950</xdr:colOff>
      <xdr:row>4</xdr:row>
      <xdr:rowOff>66675</xdr:rowOff>
    </xdr:to>
    <xdr:pic>
      <xdr:nvPicPr>
        <xdr:cNvPr id="1" name="Picture 3"/>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103</xdr:row>
      <xdr:rowOff>47625</xdr:rowOff>
    </xdr:from>
    <xdr:ext cx="76200" cy="200025"/>
    <xdr:sp>
      <xdr:nvSpPr>
        <xdr:cNvPr id="1" name="TextBox 2"/>
        <xdr:cNvSpPr txBox="1">
          <a:spLocks noChangeArrowheads="1"/>
        </xdr:cNvSpPr>
      </xdr:nvSpPr>
      <xdr:spPr>
        <a:xfrm>
          <a:off x="3457575" y="17221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38100</xdr:colOff>
      <xdr:row>58</xdr:row>
      <xdr:rowOff>0</xdr:rowOff>
    </xdr:from>
    <xdr:to>
      <xdr:col>1</xdr:col>
      <xdr:colOff>342900</xdr:colOff>
      <xdr:row>58</xdr:row>
      <xdr:rowOff>0</xdr:rowOff>
    </xdr:to>
    <xdr:sp>
      <xdr:nvSpPr>
        <xdr:cNvPr id="2" name="Line 5"/>
        <xdr:cNvSpPr>
          <a:spLocks/>
        </xdr:cNvSpPr>
      </xdr:nvSpPr>
      <xdr:spPr>
        <a:xfrm>
          <a:off x="38100" y="9410700"/>
          <a:ext cx="51435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0</xdr:colOff>
      <xdr:row>103</xdr:row>
      <xdr:rowOff>47625</xdr:rowOff>
    </xdr:from>
    <xdr:ext cx="76200" cy="200025"/>
    <xdr:sp>
      <xdr:nvSpPr>
        <xdr:cNvPr id="3" name="TextBox 7"/>
        <xdr:cNvSpPr txBox="1">
          <a:spLocks noChangeArrowheads="1"/>
        </xdr:cNvSpPr>
      </xdr:nvSpPr>
      <xdr:spPr>
        <a:xfrm>
          <a:off x="4495800" y="17221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485775</xdr:colOff>
      <xdr:row>4</xdr:row>
      <xdr:rowOff>66675</xdr:rowOff>
    </xdr:to>
    <xdr:pic>
      <xdr:nvPicPr>
        <xdr:cNvPr id="4"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162</xdr:row>
      <xdr:rowOff>0</xdr:rowOff>
    </xdr:from>
    <xdr:to>
      <xdr:col>8</xdr:col>
      <xdr:colOff>523875</xdr:colOff>
      <xdr:row>162</xdr:row>
      <xdr:rowOff>0</xdr:rowOff>
    </xdr:to>
    <xdr:sp>
      <xdr:nvSpPr>
        <xdr:cNvPr id="1" name="Text 18"/>
        <xdr:cNvSpPr txBox="1">
          <a:spLocks noChangeArrowheads="1"/>
        </xdr:cNvSpPr>
      </xdr:nvSpPr>
      <xdr:spPr>
        <a:xfrm>
          <a:off x="371475" y="29860875"/>
          <a:ext cx="61055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19050</xdr:colOff>
      <xdr:row>101</xdr:row>
      <xdr:rowOff>0</xdr:rowOff>
    </xdr:from>
    <xdr:to>
      <xdr:col>8</xdr:col>
      <xdr:colOff>514350</xdr:colOff>
      <xdr:row>101</xdr:row>
      <xdr:rowOff>0</xdr:rowOff>
    </xdr:to>
    <xdr:sp>
      <xdr:nvSpPr>
        <xdr:cNvPr id="2" name="TextBox 2"/>
        <xdr:cNvSpPr txBox="1">
          <a:spLocks noChangeArrowheads="1"/>
        </xdr:cNvSpPr>
      </xdr:nvSpPr>
      <xdr:spPr>
        <a:xfrm>
          <a:off x="381000" y="19459575"/>
          <a:ext cx="6086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101</xdr:row>
      <xdr:rowOff>0</xdr:rowOff>
    </xdr:from>
    <xdr:to>
      <xdr:col>8</xdr:col>
      <xdr:colOff>447675</xdr:colOff>
      <xdr:row>101</xdr:row>
      <xdr:rowOff>0</xdr:rowOff>
    </xdr:to>
    <xdr:sp>
      <xdr:nvSpPr>
        <xdr:cNvPr id="3" name="TextBox 3"/>
        <xdr:cNvSpPr txBox="1">
          <a:spLocks noChangeArrowheads="1"/>
        </xdr:cNvSpPr>
      </xdr:nvSpPr>
      <xdr:spPr>
        <a:xfrm>
          <a:off x="361950" y="19459575"/>
          <a:ext cx="60388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26</xdr:row>
      <xdr:rowOff>0</xdr:rowOff>
    </xdr:from>
    <xdr:to>
      <xdr:col>8</xdr:col>
      <xdr:colOff>419100</xdr:colOff>
      <xdr:row>26</xdr:row>
      <xdr:rowOff>0</xdr:rowOff>
    </xdr:to>
    <xdr:sp>
      <xdr:nvSpPr>
        <xdr:cNvPr id="4" name="Text 18"/>
        <xdr:cNvSpPr txBox="1">
          <a:spLocks noChangeArrowheads="1"/>
        </xdr:cNvSpPr>
      </xdr:nvSpPr>
      <xdr:spPr>
        <a:xfrm>
          <a:off x="371475" y="4857750"/>
          <a:ext cx="60007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editAs="oneCell">
    <xdr:from>
      <xdr:col>0</xdr:col>
      <xdr:colOff>0</xdr:colOff>
      <xdr:row>0</xdr:row>
      <xdr:rowOff>0</xdr:rowOff>
    </xdr:from>
    <xdr:to>
      <xdr:col>5</xdr:col>
      <xdr:colOff>276225</xdr:colOff>
      <xdr:row>4</xdr:row>
      <xdr:rowOff>66675</xdr:rowOff>
    </xdr:to>
    <xdr:pic>
      <xdr:nvPicPr>
        <xdr:cNvPr id="5" name="Picture 8"/>
        <xdr:cNvPicPr preferRelativeResize="1">
          <a:picLocks noChangeAspect="1"/>
        </xdr:cNvPicPr>
      </xdr:nvPicPr>
      <xdr:blipFill>
        <a:blip r:embed="rId1"/>
        <a:stretch>
          <a:fillRect/>
        </a:stretch>
      </xdr:blipFill>
      <xdr:spPr>
        <a:xfrm>
          <a:off x="0" y="0"/>
          <a:ext cx="3943350" cy="714375"/>
        </a:xfrm>
        <a:prstGeom prst="rect">
          <a:avLst/>
        </a:prstGeom>
        <a:noFill/>
        <a:ln w="9525" cmpd="sng">
          <a:noFill/>
        </a:ln>
      </xdr:spPr>
    </xdr:pic>
    <xdr:clientData/>
  </xdr:twoCellAnchor>
  <xdr:twoCellAnchor>
    <xdr:from>
      <xdr:col>0</xdr:col>
      <xdr:colOff>9525</xdr:colOff>
      <xdr:row>162</xdr:row>
      <xdr:rowOff>0</xdr:rowOff>
    </xdr:from>
    <xdr:to>
      <xdr:col>7</xdr:col>
      <xdr:colOff>523875</xdr:colOff>
      <xdr:row>162</xdr:row>
      <xdr:rowOff>0</xdr:rowOff>
    </xdr:to>
    <xdr:sp>
      <xdr:nvSpPr>
        <xdr:cNvPr id="6" name="Text 18"/>
        <xdr:cNvSpPr txBox="1">
          <a:spLocks noChangeArrowheads="1"/>
        </xdr:cNvSpPr>
      </xdr:nvSpPr>
      <xdr:spPr>
        <a:xfrm>
          <a:off x="9525" y="29860875"/>
          <a:ext cx="57054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8"/>
  <sheetViews>
    <sheetView view="pageBreakPreview" zoomScaleSheetLayoutView="100" workbookViewId="0" topLeftCell="A29">
      <selection activeCell="B29" sqref="B29"/>
    </sheetView>
  </sheetViews>
  <sheetFormatPr defaultColWidth="9.140625" defaultRowHeight="12.75"/>
  <cols>
    <col min="1" max="1" width="53.7109375" style="28" customWidth="1"/>
    <col min="2" max="2" width="12.57421875" style="28" customWidth="1"/>
    <col min="3" max="3" width="3.7109375" style="28" customWidth="1"/>
    <col min="4" max="4" width="12.57421875" style="29" bestFit="1" customWidth="1"/>
    <col min="5" max="5" width="12.421875" style="28" customWidth="1"/>
    <col min="6" max="6" width="10.28125" style="29" bestFit="1" customWidth="1"/>
    <col min="7" max="7" width="2.00390625" style="28" customWidth="1"/>
    <col min="8" max="8" width="11.28125" style="29" bestFit="1" customWidth="1"/>
    <col min="9" max="16384" width="9.140625" style="28" customWidth="1"/>
  </cols>
  <sheetData>
    <row r="1" ht="15.75" customHeight="1">
      <c r="A1" s="1"/>
    </row>
    <row r="2" ht="15.75" customHeight="1">
      <c r="A2" s="52"/>
    </row>
    <row r="3" ht="15.75" customHeight="1">
      <c r="A3" s="52"/>
    </row>
    <row r="4" ht="15.75" customHeight="1">
      <c r="A4" s="52"/>
    </row>
    <row r="5" ht="15.75" customHeight="1">
      <c r="A5" s="34" t="s">
        <v>217</v>
      </c>
    </row>
    <row r="6" ht="15.75" customHeight="1">
      <c r="A6" s="34" t="s">
        <v>251</v>
      </c>
    </row>
    <row r="7" ht="15.75" customHeight="1">
      <c r="A7" s="34"/>
    </row>
    <row r="8" spans="2:4" ht="15.75" customHeight="1">
      <c r="B8" s="53" t="s">
        <v>216</v>
      </c>
      <c r="D8" s="53" t="s">
        <v>103</v>
      </c>
    </row>
    <row r="9" spans="2:4" ht="15.75" customHeight="1">
      <c r="B9" s="53" t="s">
        <v>104</v>
      </c>
      <c r="D9" s="53" t="s">
        <v>104</v>
      </c>
    </row>
    <row r="10" spans="2:4" ht="15.75" customHeight="1">
      <c r="B10" s="53" t="s">
        <v>218</v>
      </c>
      <c r="D10" s="53" t="s">
        <v>105</v>
      </c>
    </row>
    <row r="11" spans="2:4" ht="15.75" customHeight="1">
      <c r="B11" s="53" t="s">
        <v>179</v>
      </c>
      <c r="D11" s="53" t="s">
        <v>106</v>
      </c>
    </row>
    <row r="12" spans="2:4" ht="15.75" customHeight="1">
      <c r="B12" s="53" t="s">
        <v>95</v>
      </c>
      <c r="D12" s="53" t="s">
        <v>168</v>
      </c>
    </row>
    <row r="13" spans="2:4" ht="15.75" customHeight="1">
      <c r="B13" s="53" t="s">
        <v>252</v>
      </c>
      <c r="C13" s="34"/>
      <c r="D13" s="51" t="s">
        <v>164</v>
      </c>
    </row>
    <row r="14" spans="2:4" ht="15.75" customHeight="1">
      <c r="B14" s="53" t="s">
        <v>26</v>
      </c>
      <c r="C14" s="34"/>
      <c r="D14" s="53" t="s">
        <v>26</v>
      </c>
    </row>
    <row r="15" ht="15.75" customHeight="1">
      <c r="A15" s="34" t="s">
        <v>193</v>
      </c>
    </row>
    <row r="16" spans="1:8" s="4" customFormat="1" ht="15.75" customHeight="1">
      <c r="A16" s="7" t="s">
        <v>107</v>
      </c>
      <c r="B16" s="4">
        <v>80636</v>
      </c>
      <c r="D16" s="30">
        <v>62072</v>
      </c>
      <c r="E16" s="131"/>
      <c r="F16" s="30"/>
      <c r="H16" s="30"/>
    </row>
    <row r="17" spans="1:8" s="4" customFormat="1" ht="15.75" customHeight="1">
      <c r="A17" s="22"/>
      <c r="D17" s="30"/>
      <c r="F17" s="30"/>
      <c r="H17" s="30"/>
    </row>
    <row r="18" spans="1:8" s="4" customFormat="1" ht="15.75" customHeight="1">
      <c r="A18" s="6" t="s">
        <v>171</v>
      </c>
      <c r="D18" s="30"/>
      <c r="F18" s="30"/>
      <c r="H18" s="30"/>
    </row>
    <row r="19" spans="1:8" s="4" customFormat="1" ht="15.75" customHeight="1">
      <c r="A19" s="2" t="s">
        <v>16</v>
      </c>
      <c r="B19" s="4">
        <v>7</v>
      </c>
      <c r="D19" s="30">
        <v>9</v>
      </c>
      <c r="F19" s="30"/>
      <c r="H19" s="30"/>
    </row>
    <row r="20" spans="1:8" s="4" customFormat="1" ht="15.75" customHeight="1">
      <c r="A20" s="22"/>
      <c r="D20" s="30"/>
      <c r="F20" s="30"/>
      <c r="H20" s="30"/>
    </row>
    <row r="21" spans="1:8" s="4" customFormat="1" ht="15.75" customHeight="1">
      <c r="A21" s="11" t="s">
        <v>108</v>
      </c>
      <c r="D21" s="30"/>
      <c r="F21" s="30"/>
      <c r="H21" s="30"/>
    </row>
    <row r="22" spans="1:8" s="4" customFormat="1" ht="15.75" customHeight="1">
      <c r="A22" s="7" t="s">
        <v>27</v>
      </c>
      <c r="B22" s="132">
        <v>17070</v>
      </c>
      <c r="C22" s="37"/>
      <c r="D22" s="54">
        <v>17203</v>
      </c>
      <c r="E22" s="133"/>
      <c r="F22" s="19"/>
      <c r="G22" s="37"/>
      <c r="H22" s="30"/>
    </row>
    <row r="23" spans="1:8" s="4" customFormat="1" ht="15.75" customHeight="1">
      <c r="A23" s="7" t="s">
        <v>183</v>
      </c>
      <c r="B23" s="134">
        <f>21545</f>
        <v>21545</v>
      </c>
      <c r="C23" s="37"/>
      <c r="D23" s="55">
        <v>20661</v>
      </c>
      <c r="E23" s="37"/>
      <c r="F23" s="19"/>
      <c r="G23" s="37"/>
      <c r="H23" s="30"/>
    </row>
    <row r="24" spans="1:8" s="4" customFormat="1" ht="15.75" customHeight="1">
      <c r="A24" s="7" t="s">
        <v>50</v>
      </c>
      <c r="B24" s="134">
        <v>0</v>
      </c>
      <c r="C24" s="37"/>
      <c r="D24" s="55">
        <v>75</v>
      </c>
      <c r="E24" s="37"/>
      <c r="F24" s="19"/>
      <c r="G24" s="37"/>
      <c r="H24" s="30"/>
    </row>
    <row r="25" spans="1:8" s="4" customFormat="1" ht="15.75" customHeight="1">
      <c r="A25" s="7" t="s">
        <v>109</v>
      </c>
      <c r="B25" s="134">
        <v>671</v>
      </c>
      <c r="C25" s="37"/>
      <c r="D25" s="55">
        <v>1000</v>
      </c>
      <c r="E25" s="37"/>
      <c r="F25" s="19"/>
      <c r="G25" s="37"/>
      <c r="H25" s="30"/>
    </row>
    <row r="26" spans="1:8" s="4" customFormat="1" ht="15.75" customHeight="1">
      <c r="A26" s="7" t="s">
        <v>194</v>
      </c>
      <c r="B26" s="134">
        <v>1540</v>
      </c>
      <c r="C26" s="37"/>
      <c r="D26" s="56">
        <v>599</v>
      </c>
      <c r="E26" s="37"/>
      <c r="F26" s="19"/>
      <c r="G26" s="37"/>
      <c r="H26" s="30"/>
    </row>
    <row r="27" spans="1:8" s="4" customFormat="1" ht="15.75" customHeight="1">
      <c r="A27" s="37"/>
      <c r="B27" s="57">
        <f>SUM(B22:B26)</f>
        <v>40826</v>
      </c>
      <c r="C27" s="37"/>
      <c r="D27" s="57">
        <f>SUM(D22:D26)</f>
        <v>39538</v>
      </c>
      <c r="E27" s="37"/>
      <c r="F27" s="19"/>
      <c r="G27" s="37"/>
      <c r="H27" s="30"/>
    </row>
    <row r="28" spans="1:8" s="4" customFormat="1" ht="15.75" customHeight="1">
      <c r="A28" s="11" t="s">
        <v>111</v>
      </c>
      <c r="B28" s="134"/>
      <c r="C28" s="37"/>
      <c r="D28" s="55"/>
      <c r="E28" s="37"/>
      <c r="F28" s="19"/>
      <c r="G28" s="37"/>
      <c r="H28" s="30"/>
    </row>
    <row r="29" spans="1:8" s="4" customFormat="1" ht="15.75" customHeight="1">
      <c r="A29" s="7" t="s">
        <v>181</v>
      </c>
      <c r="B29" s="134">
        <f>7029+10+3302</f>
        <v>10341</v>
      </c>
      <c r="C29" s="37"/>
      <c r="D29" s="55">
        <v>8109</v>
      </c>
      <c r="E29" s="37"/>
      <c r="F29" s="19"/>
      <c r="G29" s="37"/>
      <c r="H29" s="30"/>
    </row>
    <row r="30" spans="1:8" s="4" customFormat="1" ht="15.75" customHeight="1">
      <c r="A30" s="7" t="s">
        <v>182</v>
      </c>
      <c r="B30" s="134">
        <v>17705</v>
      </c>
      <c r="C30" s="37"/>
      <c r="D30" s="55">
        <v>12753</v>
      </c>
      <c r="E30" s="37"/>
      <c r="F30" s="19"/>
      <c r="G30" s="37"/>
      <c r="H30" s="30"/>
    </row>
    <row r="31" spans="1:8" s="4" customFormat="1" ht="15.75" customHeight="1">
      <c r="A31" s="7" t="s">
        <v>22</v>
      </c>
      <c r="B31" s="134">
        <v>64</v>
      </c>
      <c r="C31" s="37"/>
      <c r="D31" s="55">
        <v>332</v>
      </c>
      <c r="E31" s="37"/>
      <c r="F31" s="19"/>
      <c r="G31" s="37"/>
      <c r="H31" s="30"/>
    </row>
    <row r="32" spans="1:8" s="4" customFormat="1" ht="15.75" customHeight="1">
      <c r="A32" s="7"/>
      <c r="B32" s="57">
        <f>SUM(B29:B31)</f>
        <v>28110</v>
      </c>
      <c r="C32" s="37"/>
      <c r="D32" s="57">
        <f>SUM(D29:D31)</f>
        <v>21194</v>
      </c>
      <c r="E32" s="37"/>
      <c r="F32" s="19"/>
      <c r="G32" s="37"/>
      <c r="H32" s="30"/>
    </row>
    <row r="33" spans="1:8" s="4" customFormat="1" ht="15.75" customHeight="1">
      <c r="A33" s="7"/>
      <c r="D33" s="30"/>
      <c r="F33" s="30"/>
      <c r="H33" s="30"/>
    </row>
    <row r="34" spans="1:8" s="4" customFormat="1" ht="15.75" customHeight="1">
      <c r="A34" s="11" t="s">
        <v>174</v>
      </c>
      <c r="B34" s="4">
        <f>+B27-B32</f>
        <v>12716</v>
      </c>
      <c r="D34" s="4">
        <f>+D27-D32</f>
        <v>18344</v>
      </c>
      <c r="F34" s="30"/>
      <c r="H34" s="30"/>
    </row>
    <row r="35" spans="6:8" s="4" customFormat="1" ht="15.75" customHeight="1">
      <c r="F35" s="30"/>
      <c r="H35" s="30"/>
    </row>
    <row r="36" spans="2:8" s="4" customFormat="1" ht="15.75" customHeight="1" thickBot="1">
      <c r="B36" s="38">
        <f>+B16+B19+B34</f>
        <v>93359</v>
      </c>
      <c r="D36" s="38">
        <f>D16+D34+D19</f>
        <v>80425</v>
      </c>
      <c r="F36" s="30"/>
      <c r="H36" s="30"/>
    </row>
    <row r="37" spans="6:8" s="4" customFormat="1" ht="15.75" customHeight="1" thickTop="1">
      <c r="F37" s="30"/>
      <c r="H37" s="30"/>
    </row>
    <row r="38" spans="1:4" ht="15.75" customHeight="1">
      <c r="A38" s="34" t="s">
        <v>23</v>
      </c>
      <c r="B38" s="4">
        <v>48000</v>
      </c>
      <c r="D38" s="58">
        <v>48000</v>
      </c>
    </row>
    <row r="39" spans="1:4" ht="15.75" customHeight="1">
      <c r="A39" s="34" t="s">
        <v>17</v>
      </c>
      <c r="B39" s="37"/>
      <c r="D39" s="37"/>
    </row>
    <row r="40" spans="1:4" ht="15.75" customHeight="1">
      <c r="A40" s="28" t="s">
        <v>18</v>
      </c>
      <c r="B40" s="37">
        <v>9203</v>
      </c>
      <c r="D40" s="37">
        <v>9203</v>
      </c>
    </row>
    <row r="41" spans="1:5" ht="15.75" customHeight="1">
      <c r="A41" s="28" t="s">
        <v>226</v>
      </c>
      <c r="B41" s="37">
        <f>D41-'IS'!F36</f>
        <v>11276</v>
      </c>
      <c r="D41" s="37">
        <v>11883</v>
      </c>
      <c r="E41" s="135"/>
    </row>
    <row r="42" spans="1:5" ht="15.75" customHeight="1">
      <c r="A42" s="28" t="s">
        <v>184</v>
      </c>
      <c r="B42" s="37">
        <f>CIE!E23</f>
        <v>10393</v>
      </c>
      <c r="D42" s="37">
        <v>5699</v>
      </c>
      <c r="E42" s="40"/>
    </row>
    <row r="43" spans="1:4" ht="15.75" customHeight="1">
      <c r="A43" s="34" t="s">
        <v>185</v>
      </c>
      <c r="B43" s="59">
        <f>SUM(B38:B42)</f>
        <v>78872</v>
      </c>
      <c r="D43" s="59">
        <f>SUM(D38:D42)</f>
        <v>74785</v>
      </c>
    </row>
    <row r="44" spans="1:4" ht="15.75" customHeight="1">
      <c r="A44" s="34"/>
      <c r="B44" s="37"/>
      <c r="C44" s="43"/>
      <c r="D44" s="37"/>
    </row>
    <row r="45" spans="1:5" ht="15.75" customHeight="1">
      <c r="A45" s="34" t="s">
        <v>24</v>
      </c>
      <c r="B45" s="37">
        <f>7863+22</f>
        <v>7885</v>
      </c>
      <c r="D45" s="37">
        <v>5624</v>
      </c>
      <c r="E45" s="40"/>
    </row>
    <row r="46" spans="1:4" ht="15.75" customHeight="1">
      <c r="A46" s="34" t="s">
        <v>182</v>
      </c>
      <c r="B46" s="37">
        <v>6602</v>
      </c>
      <c r="D46" s="37">
        <v>16</v>
      </c>
    </row>
    <row r="47" spans="1:5" ht="15.75" customHeight="1" thickBot="1">
      <c r="A47" s="34"/>
      <c r="B47" s="38">
        <f>+B43+B45+B46</f>
        <v>93359</v>
      </c>
      <c r="D47" s="38">
        <f>SUM(D43:D46)</f>
        <v>80425</v>
      </c>
      <c r="E47" s="40"/>
    </row>
    <row r="48" spans="1:8" ht="15.75" customHeight="1" thickTop="1">
      <c r="A48" s="41"/>
      <c r="B48" s="60"/>
      <c r="F48" s="61"/>
      <c r="H48" s="62"/>
    </row>
    <row r="49" spans="1:8" ht="15.75" customHeight="1">
      <c r="A49" s="63" t="s">
        <v>195</v>
      </c>
      <c r="B49" s="115">
        <f>+B50/192000</f>
        <v>0.41075520833333334</v>
      </c>
      <c r="C49" s="66"/>
      <c r="D49" s="115">
        <f>+D50/192000</f>
        <v>0.38945833333333335</v>
      </c>
      <c r="F49" s="61"/>
      <c r="H49" s="62"/>
    </row>
    <row r="50" spans="1:8" ht="15.75" customHeight="1">
      <c r="A50" s="63" t="s">
        <v>196</v>
      </c>
      <c r="B50" s="37">
        <f>+B43-B19</f>
        <v>78865</v>
      </c>
      <c r="C50" s="37"/>
      <c r="D50" s="37">
        <f>+D43-D19</f>
        <v>74776</v>
      </c>
      <c r="F50" s="61"/>
      <c r="H50" s="62"/>
    </row>
    <row r="51" spans="1:8" ht="9" customHeight="1">
      <c r="A51" s="41"/>
      <c r="B51" s="60"/>
      <c r="F51" s="61"/>
      <c r="H51" s="62"/>
    </row>
    <row r="52" spans="1:9" ht="15.75" customHeight="1">
      <c r="A52" s="4"/>
      <c r="B52" s="40"/>
      <c r="F52" s="64"/>
      <c r="H52" s="65"/>
      <c r="I52" s="66"/>
    </row>
    <row r="53" spans="1:12" ht="15.75" customHeight="1">
      <c r="A53" s="185" t="s">
        <v>190</v>
      </c>
      <c r="B53" s="186"/>
      <c r="C53" s="186"/>
      <c r="D53" s="186"/>
      <c r="E53" s="7"/>
      <c r="F53" s="136"/>
      <c r="G53" s="136"/>
      <c r="H53" s="136"/>
      <c r="I53" s="112"/>
      <c r="J53" s="112"/>
      <c r="K53" s="2"/>
      <c r="L53" s="2"/>
    </row>
    <row r="54" spans="1:12" ht="15.75" customHeight="1">
      <c r="A54" s="186"/>
      <c r="B54" s="186"/>
      <c r="C54" s="186"/>
      <c r="D54" s="186"/>
      <c r="E54" s="104"/>
      <c r="F54" s="137"/>
      <c r="G54" s="137"/>
      <c r="H54" s="137"/>
      <c r="I54" s="110"/>
      <c r="J54" s="110"/>
      <c r="K54" s="111"/>
      <c r="L54" s="111"/>
    </row>
    <row r="55" spans="1:4" ht="15.75" customHeight="1">
      <c r="A55" s="88"/>
      <c r="B55" s="88"/>
      <c r="C55" s="88"/>
      <c r="D55" s="88"/>
    </row>
    <row r="56" ht="15.75" customHeight="1">
      <c r="A56" s="4"/>
    </row>
    <row r="57" ht="12.75">
      <c r="A57" s="4"/>
    </row>
    <row r="58" ht="12.75">
      <c r="A58" s="4"/>
    </row>
  </sheetData>
  <mergeCells count="1">
    <mergeCell ref="A53:D54"/>
  </mergeCells>
  <printOptions/>
  <pageMargins left="1.25" right="1" top="0.75" bottom="0.5" header="0.5" footer="0.5"/>
  <pageSetup fitToHeight="1" fitToWidth="1"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55"/>
  <sheetViews>
    <sheetView view="pageBreakPreview" zoomScaleSheetLayoutView="100" workbookViewId="0" topLeftCell="A31">
      <selection activeCell="A10" sqref="A10"/>
    </sheetView>
  </sheetViews>
  <sheetFormatPr defaultColWidth="9.140625" defaultRowHeight="12.75"/>
  <cols>
    <col min="1" max="1" width="40.57421875" style="28" customWidth="1"/>
    <col min="2" max="2" width="12.57421875" style="28" customWidth="1"/>
    <col min="3" max="3" width="2.00390625" style="28" customWidth="1"/>
    <col min="4" max="4" width="13.140625" style="29" customWidth="1"/>
    <col min="5" max="5" width="2.00390625" style="28" customWidth="1"/>
    <col min="6" max="6" width="11.140625" style="29" customWidth="1"/>
    <col min="7" max="7" width="2.00390625" style="28" customWidth="1"/>
    <col min="8" max="8" width="15.28125" style="29" bestFit="1" customWidth="1"/>
    <col min="9" max="16384" width="9.140625" style="28" customWidth="1"/>
  </cols>
  <sheetData>
    <row r="1" spans="1:8" ht="15.75" customHeight="1">
      <c r="A1" s="1"/>
      <c r="B1" s="67"/>
      <c r="C1" s="67"/>
      <c r="D1" s="67"/>
      <c r="E1" s="67"/>
      <c r="F1" s="67"/>
      <c r="G1" s="67"/>
      <c r="H1" s="67"/>
    </row>
    <row r="2" spans="1:8" ht="15.75" customHeight="1">
      <c r="A2" s="52"/>
      <c r="B2" s="67"/>
      <c r="C2" s="67"/>
      <c r="D2" s="67"/>
      <c r="E2" s="67"/>
      <c r="F2" s="67"/>
      <c r="G2" s="67"/>
      <c r="H2" s="67"/>
    </row>
    <row r="3" spans="1:8" ht="15.75" customHeight="1">
      <c r="A3" s="68"/>
      <c r="B3" s="67"/>
      <c r="C3" s="67"/>
      <c r="D3" s="67"/>
      <c r="E3" s="67"/>
      <c r="F3" s="67"/>
      <c r="G3" s="67"/>
      <c r="H3" s="67"/>
    </row>
    <row r="4" spans="1:8" ht="15.75" customHeight="1">
      <c r="A4" s="68"/>
      <c r="B4" s="67"/>
      <c r="C4" s="67"/>
      <c r="D4" s="67"/>
      <c r="E4" s="67"/>
      <c r="F4" s="67"/>
      <c r="G4" s="67"/>
      <c r="H4" s="67"/>
    </row>
    <row r="5" ht="15.75" customHeight="1">
      <c r="A5" s="1" t="s">
        <v>28</v>
      </c>
    </row>
    <row r="6" ht="15.75" customHeight="1">
      <c r="A6" s="34" t="s">
        <v>280</v>
      </c>
    </row>
    <row r="7" spans="1:2" ht="15.75" customHeight="1">
      <c r="A7" s="34" t="s">
        <v>90</v>
      </c>
      <c r="B7" s="29"/>
    </row>
    <row r="8" spans="1:2" ht="15.75" customHeight="1">
      <c r="A8" s="34"/>
      <c r="B8" s="29"/>
    </row>
    <row r="9" spans="1:8" ht="15.75" customHeight="1">
      <c r="A9" s="34"/>
      <c r="B9" s="188" t="s">
        <v>91</v>
      </c>
      <c r="C9" s="188"/>
      <c r="D9" s="188"/>
      <c r="F9" s="188" t="s">
        <v>92</v>
      </c>
      <c r="G9" s="188"/>
      <c r="H9" s="188"/>
    </row>
    <row r="10" spans="1:7" ht="15.75" customHeight="1">
      <c r="A10" s="34"/>
      <c r="B10" s="53"/>
      <c r="C10" s="53"/>
      <c r="D10" s="53"/>
      <c r="F10" s="53"/>
      <c r="G10" s="53"/>
    </row>
    <row r="11" spans="2:8" ht="15.75" customHeight="1">
      <c r="B11" s="53" t="s">
        <v>179</v>
      </c>
      <c r="C11" s="53"/>
      <c r="D11" s="53" t="s">
        <v>255</v>
      </c>
      <c r="E11" s="53"/>
      <c r="F11" s="53" t="s">
        <v>115</v>
      </c>
      <c r="G11" s="53"/>
      <c r="H11" s="53" t="s">
        <v>255</v>
      </c>
    </row>
    <row r="12" spans="2:8" ht="15.75" customHeight="1">
      <c r="B12" s="53" t="s">
        <v>201</v>
      </c>
      <c r="C12" s="53"/>
      <c r="D12" s="53" t="s">
        <v>94</v>
      </c>
      <c r="E12" s="53"/>
      <c r="F12" s="114" t="s">
        <v>201</v>
      </c>
      <c r="G12" s="53"/>
      <c r="H12" s="146" t="s">
        <v>253</v>
      </c>
    </row>
    <row r="13" spans="2:8" ht="15.75" customHeight="1">
      <c r="B13" s="53" t="s">
        <v>95</v>
      </c>
      <c r="C13" s="53"/>
      <c r="D13" s="53" t="s">
        <v>95</v>
      </c>
      <c r="E13" s="53"/>
      <c r="F13" s="53" t="s">
        <v>96</v>
      </c>
      <c r="G13" s="53"/>
      <c r="H13" s="53" t="s">
        <v>254</v>
      </c>
    </row>
    <row r="14" spans="2:8" ht="15.75" customHeight="1">
      <c r="B14" s="69" t="s">
        <v>252</v>
      </c>
      <c r="C14" s="69"/>
      <c r="D14" s="69" t="s">
        <v>164</v>
      </c>
      <c r="E14" s="69"/>
      <c r="F14" s="69" t="str">
        <f>B14</f>
        <v>31.12.05</v>
      </c>
      <c r="G14" s="69"/>
      <c r="H14" s="69" t="str">
        <f>D14</f>
        <v>31.12.04</v>
      </c>
    </row>
    <row r="15" spans="2:8" ht="15.75" customHeight="1">
      <c r="B15" s="53" t="s">
        <v>26</v>
      </c>
      <c r="C15" s="34"/>
      <c r="D15" s="53" t="s">
        <v>26</v>
      </c>
      <c r="E15" s="34"/>
      <c r="F15" s="53" t="s">
        <v>26</v>
      </c>
      <c r="G15" s="34"/>
      <c r="H15" s="53" t="s">
        <v>26</v>
      </c>
    </row>
    <row r="16" ht="15.75" customHeight="1">
      <c r="H16" s="145"/>
    </row>
    <row r="17" spans="1:8" s="4" customFormat="1" ht="15.75" customHeight="1">
      <c r="A17" s="4" t="s">
        <v>29</v>
      </c>
      <c r="B17" s="4">
        <f>96032-67406</f>
        <v>28626</v>
      </c>
      <c r="D17" s="4">
        <v>22497</v>
      </c>
      <c r="F17" s="4">
        <f>19182+20277+27947+B17</f>
        <v>96032</v>
      </c>
      <c r="H17" s="30">
        <v>33276</v>
      </c>
    </row>
    <row r="18" s="4" customFormat="1" ht="15.75" customHeight="1">
      <c r="H18" s="30"/>
    </row>
    <row r="19" spans="1:8" s="4" customFormat="1" ht="15.75" customHeight="1">
      <c r="A19" s="4" t="s">
        <v>30</v>
      </c>
      <c r="B19" s="4">
        <f>-73676+53282</f>
        <v>-20394</v>
      </c>
      <c r="D19" s="4">
        <v>-15501</v>
      </c>
      <c r="F19" s="4">
        <f>-16292-16451-20539+B19</f>
        <v>-73676</v>
      </c>
      <c r="H19" s="30">
        <v>-22186</v>
      </c>
    </row>
    <row r="20" spans="2:8" s="4" customFormat="1" ht="15.75" customHeight="1">
      <c r="B20" s="5"/>
      <c r="D20" s="5"/>
      <c r="F20" s="5"/>
      <c r="H20" s="5"/>
    </row>
    <row r="21" spans="1:8" s="4" customFormat="1" ht="15.75" customHeight="1">
      <c r="A21" s="4" t="s">
        <v>97</v>
      </c>
      <c r="B21" s="4">
        <f>SUM(B17:B20)</f>
        <v>8232</v>
      </c>
      <c r="D21" s="4">
        <f>SUM(D17:D20)</f>
        <v>6996</v>
      </c>
      <c r="F21" s="4">
        <f>SUM(F17:F20)</f>
        <v>22356</v>
      </c>
      <c r="H21" s="4">
        <f>SUM(H17:H20)</f>
        <v>11090</v>
      </c>
    </row>
    <row r="22" spans="2:8" s="4" customFormat="1" ht="15.75" customHeight="1">
      <c r="B22" s="142"/>
      <c r="D22" s="30"/>
      <c r="H22" s="30"/>
    </row>
    <row r="23" spans="1:8" s="4" customFormat="1" ht="15.75" customHeight="1">
      <c r="A23" s="28" t="s">
        <v>31</v>
      </c>
      <c r="B23" s="4">
        <f>158-151</f>
        <v>7</v>
      </c>
      <c r="D23" s="4">
        <v>43</v>
      </c>
      <c r="F23" s="4">
        <f>124+6+21+B23</f>
        <v>158</v>
      </c>
      <c r="H23" s="30">
        <v>47</v>
      </c>
    </row>
    <row r="24" s="4" customFormat="1" ht="15.75" customHeight="1">
      <c r="H24" s="30"/>
    </row>
    <row r="25" spans="1:8" s="4" customFormat="1" ht="15.75" customHeight="1">
      <c r="A25" s="2" t="s">
        <v>83</v>
      </c>
      <c r="B25" s="4">
        <f>-5103+3923-10</f>
        <v>-1190</v>
      </c>
      <c r="D25" s="4">
        <f>-588-613</f>
        <v>-1201</v>
      </c>
      <c r="F25" s="4">
        <f>-528-1007-1193-1195+B25</f>
        <v>-5113</v>
      </c>
      <c r="H25" s="30">
        <f>-869-996</f>
        <v>-1865</v>
      </c>
    </row>
    <row r="26" spans="1:8" s="4" customFormat="1" ht="15.75" customHeight="1">
      <c r="A26" s="2"/>
      <c r="D26" s="2"/>
      <c r="H26" s="30"/>
    </row>
    <row r="27" spans="1:8" s="4" customFormat="1" ht="15.75" customHeight="1">
      <c r="A27" s="2" t="s">
        <v>32</v>
      </c>
      <c r="B27" s="4">
        <f>-3607+2511</f>
        <v>-1096</v>
      </c>
      <c r="D27" s="4">
        <v>-907</v>
      </c>
      <c r="F27" s="4">
        <f>-677-892-942+B27</f>
        <v>-3607</v>
      </c>
      <c r="H27" s="30">
        <f>-1313</f>
        <v>-1313</v>
      </c>
    </row>
    <row r="28" spans="1:8" s="4" customFormat="1" ht="15.75" customHeight="1">
      <c r="A28" s="28"/>
      <c r="B28" s="31"/>
      <c r="D28" s="31"/>
      <c r="F28" s="31"/>
      <c r="H28" s="31"/>
    </row>
    <row r="29" spans="1:8" s="4" customFormat="1" ht="15.75" customHeight="1">
      <c r="A29" s="28" t="s">
        <v>98</v>
      </c>
      <c r="B29" s="30">
        <f>SUM(B21:B28)</f>
        <v>5953</v>
      </c>
      <c r="C29" s="30">
        <f>SUM(C21:C28)</f>
        <v>0</v>
      </c>
      <c r="D29" s="30">
        <f>SUM(D21:D28)</f>
        <v>4931</v>
      </c>
      <c r="F29" s="30">
        <f>SUM(F21:F28)</f>
        <v>13794</v>
      </c>
      <c r="G29" s="30">
        <f>SUM(G21:G28)</f>
        <v>0</v>
      </c>
      <c r="H29" s="30">
        <f>SUM(H21:H28)</f>
        <v>7959</v>
      </c>
    </row>
    <row r="30" s="4" customFormat="1" ht="15.75" customHeight="1">
      <c r="A30" s="28"/>
    </row>
    <row r="31" spans="1:8" s="4" customFormat="1" ht="15.75" customHeight="1">
      <c r="A31" s="2" t="s">
        <v>33</v>
      </c>
      <c r="B31" s="30">
        <f>-830+552</f>
        <v>-278</v>
      </c>
      <c r="D31" s="4">
        <v>-206</v>
      </c>
      <c r="F31" s="30">
        <f>-119-197-236+B31</f>
        <v>-830</v>
      </c>
      <c r="H31" s="30">
        <v>-487</v>
      </c>
    </row>
    <row r="32" spans="1:8" s="4" customFormat="1" ht="15.75" customHeight="1">
      <c r="A32" s="28"/>
      <c r="B32" s="31"/>
      <c r="C32" s="37"/>
      <c r="D32" s="31"/>
      <c r="E32" s="37"/>
      <c r="F32" s="31"/>
      <c r="G32" s="37"/>
      <c r="H32" s="31"/>
    </row>
    <row r="33" spans="1:8" s="4" customFormat="1" ht="15.75" customHeight="1">
      <c r="A33" s="28" t="s">
        <v>99</v>
      </c>
      <c r="B33" s="37"/>
      <c r="D33" s="37"/>
      <c r="F33" s="37"/>
      <c r="H33" s="37"/>
    </row>
    <row r="34" spans="1:8" s="4" customFormat="1" ht="15.75" customHeight="1">
      <c r="A34" s="28" t="s">
        <v>227</v>
      </c>
      <c r="B34" s="30">
        <f>SUM(B29:B33)</f>
        <v>5675</v>
      </c>
      <c r="D34" s="30">
        <f>SUM(D29:D33)</f>
        <v>4725</v>
      </c>
      <c r="F34" s="30">
        <f>SUM(F29:F33)</f>
        <v>12964</v>
      </c>
      <c r="H34" s="30">
        <f>SUM(H29:H33)</f>
        <v>7472</v>
      </c>
    </row>
    <row r="35" s="4" customFormat="1" ht="15.75" customHeight="1">
      <c r="A35" s="28"/>
    </row>
    <row r="36" spans="1:8" s="4" customFormat="1" ht="15.75" customHeight="1">
      <c r="A36" s="28" t="s">
        <v>228</v>
      </c>
      <c r="B36" s="30">
        <f>607-455</f>
        <v>152</v>
      </c>
      <c r="D36" s="4">
        <v>101</v>
      </c>
      <c r="F36" s="30">
        <f>303+152+B36</f>
        <v>607</v>
      </c>
      <c r="H36" s="30">
        <v>253</v>
      </c>
    </row>
    <row r="37" spans="1:8" s="4" customFormat="1" ht="15.75" customHeight="1">
      <c r="A37" s="28"/>
      <c r="B37" s="31"/>
      <c r="D37" s="31"/>
      <c r="F37" s="31"/>
      <c r="H37" s="31"/>
    </row>
    <row r="38" spans="1:8" s="4" customFormat="1" ht="15.75" customHeight="1">
      <c r="A38" s="34" t="s">
        <v>197</v>
      </c>
      <c r="B38" s="30">
        <f>SUM(B34:B36)</f>
        <v>5827</v>
      </c>
      <c r="D38" s="30">
        <f>SUM(D34:D36)</f>
        <v>4826</v>
      </c>
      <c r="F38" s="30">
        <f>SUM(F34:F36)</f>
        <v>13571</v>
      </c>
      <c r="H38" s="30">
        <f>SUM(H34:H36)</f>
        <v>7725</v>
      </c>
    </row>
    <row r="39" spans="1:8" s="4" customFormat="1" ht="15.75" customHeight="1">
      <c r="A39" s="28"/>
      <c r="B39" s="30"/>
      <c r="D39" s="30"/>
      <c r="F39" s="30"/>
      <c r="H39" s="30"/>
    </row>
    <row r="40" spans="1:8" s="4" customFormat="1" ht="15.75" customHeight="1">
      <c r="A40" s="28" t="s">
        <v>22</v>
      </c>
      <c r="B40" s="30">
        <f>-3633+1989-22</f>
        <v>-1666</v>
      </c>
      <c r="D40" s="4">
        <v>-1254</v>
      </c>
      <c r="F40" s="30">
        <f>-159-465-1365+B40</f>
        <v>-3655</v>
      </c>
      <c r="H40" s="30">
        <v>-2023</v>
      </c>
    </row>
    <row r="41" spans="1:8" s="4" customFormat="1" ht="15.75" customHeight="1">
      <c r="A41" s="28"/>
      <c r="B41" s="31"/>
      <c r="D41" s="31"/>
      <c r="F41" s="31"/>
      <c r="H41" s="31"/>
    </row>
    <row r="42" spans="1:8" s="4" customFormat="1" ht="15.75" customHeight="1" thickBot="1">
      <c r="A42" s="34" t="s">
        <v>256</v>
      </c>
      <c r="B42" s="39">
        <f>SUM(B38:B41)</f>
        <v>4161</v>
      </c>
      <c r="D42" s="39">
        <f>SUM(D38:D41)</f>
        <v>3572</v>
      </c>
      <c r="F42" s="39">
        <f>SUM(F38:F41)</f>
        <v>9916</v>
      </c>
      <c r="H42" s="39">
        <f>SUM(H38:H41)</f>
        <v>5702</v>
      </c>
    </row>
    <row r="43" spans="2:8" s="4" customFormat="1" ht="15.75" customHeight="1" thickTop="1">
      <c r="B43" s="37"/>
      <c r="C43" s="37"/>
      <c r="D43" s="19"/>
      <c r="E43" s="37"/>
      <c r="F43" s="37"/>
      <c r="G43" s="37"/>
      <c r="H43" s="19"/>
    </row>
    <row r="44" spans="1:8" s="4" customFormat="1" ht="10.5" customHeight="1">
      <c r="A44" s="129"/>
      <c r="B44" s="18"/>
      <c r="D44" s="19"/>
      <c r="F44" s="18"/>
      <c r="H44" s="19"/>
    </row>
    <row r="45" spans="1:8" s="4" customFormat="1" ht="15.75" customHeight="1" thickBot="1">
      <c r="A45" s="35" t="s">
        <v>219</v>
      </c>
      <c r="B45" s="138">
        <f>(B42/192000)*100</f>
        <v>2.1671875</v>
      </c>
      <c r="C45" s="142"/>
      <c r="D45" s="143">
        <v>2</v>
      </c>
      <c r="E45" s="142"/>
      <c r="F45" s="138">
        <f>(F42/192000)*100</f>
        <v>5.164583333333334</v>
      </c>
      <c r="G45" s="142"/>
      <c r="H45" s="143">
        <v>9</v>
      </c>
    </row>
    <row r="46" spans="1:8" s="4" customFormat="1" ht="15.75" customHeight="1" thickTop="1">
      <c r="A46" s="28"/>
      <c r="D46" s="30"/>
      <c r="F46" s="30"/>
      <c r="H46" s="30"/>
    </row>
    <row r="47" spans="1:8" s="4" customFormat="1" ht="15.75" customHeight="1" thickBot="1">
      <c r="A47" s="28" t="s">
        <v>101</v>
      </c>
      <c r="B47" s="20">
        <v>0</v>
      </c>
      <c r="D47" s="21">
        <v>0</v>
      </c>
      <c r="F47" s="20">
        <v>0</v>
      </c>
      <c r="H47" s="21">
        <v>0</v>
      </c>
    </row>
    <row r="48" spans="1:8" s="4" customFormat="1" ht="15.75" customHeight="1" thickTop="1">
      <c r="A48" s="28"/>
      <c r="B48" s="18"/>
      <c r="D48" s="19"/>
      <c r="F48" s="18"/>
      <c r="H48" s="19"/>
    </row>
    <row r="49" spans="1:8" s="4" customFormat="1" ht="15.75" customHeight="1">
      <c r="A49" s="28"/>
      <c r="B49" s="18"/>
      <c r="D49" s="19"/>
      <c r="F49" s="18"/>
      <c r="H49" s="19"/>
    </row>
    <row r="50" spans="4:8" s="4" customFormat="1" ht="15.75" customHeight="1">
      <c r="D50" s="30"/>
      <c r="F50" s="30"/>
      <c r="H50" s="30"/>
    </row>
    <row r="51" spans="4:8" s="4" customFormat="1" ht="15.75" customHeight="1">
      <c r="D51" s="30"/>
      <c r="F51" s="30"/>
      <c r="H51" s="30"/>
    </row>
    <row r="52" spans="4:8" s="4" customFormat="1" ht="15.75" customHeight="1">
      <c r="D52" s="30"/>
      <c r="F52" s="30"/>
      <c r="H52" s="30"/>
    </row>
    <row r="53" spans="1:8" s="4" customFormat="1" ht="15.75" customHeight="1">
      <c r="A53" s="185" t="s">
        <v>203</v>
      </c>
      <c r="B53" s="187"/>
      <c r="C53" s="187"/>
      <c r="D53" s="187"/>
      <c r="E53" s="187"/>
      <c r="F53" s="187"/>
      <c r="G53" s="187"/>
      <c r="H53" s="187"/>
    </row>
    <row r="54" spans="1:8" s="4" customFormat="1" ht="15.75" customHeight="1">
      <c r="A54" s="187"/>
      <c r="B54" s="187"/>
      <c r="C54" s="187"/>
      <c r="D54" s="187"/>
      <c r="E54" s="187"/>
      <c r="F54" s="187"/>
      <c r="G54" s="187"/>
      <c r="H54" s="187"/>
    </row>
    <row r="55" spans="1:8" ht="15.75" customHeight="1">
      <c r="A55" s="88"/>
      <c r="B55" s="88"/>
      <c r="C55" s="88"/>
      <c r="D55" s="88"/>
      <c r="E55" s="88"/>
      <c r="F55" s="88"/>
      <c r="G55" s="88"/>
      <c r="H55" s="88"/>
    </row>
    <row r="56" ht="15.75" customHeight="1"/>
    <row r="57" ht="15.75" customHeight="1"/>
    <row r="58" ht="15.75" customHeight="1"/>
    <row r="59" ht="15.75" customHeight="1"/>
    <row r="60" ht="15.75" customHeight="1"/>
  </sheetData>
  <mergeCells count="3">
    <mergeCell ref="A53:H54"/>
    <mergeCell ref="F9:H9"/>
    <mergeCell ref="B9:D9"/>
  </mergeCells>
  <printOptions/>
  <pageMargins left="1" right="0.75" top="0.5" bottom="0.5"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G55"/>
  <sheetViews>
    <sheetView workbookViewId="0" topLeftCell="A2">
      <selection activeCell="E21" sqref="E21"/>
    </sheetView>
  </sheetViews>
  <sheetFormatPr defaultColWidth="9.140625" defaultRowHeight="12.75"/>
  <cols>
    <col min="1" max="1" width="36.28125" style="13" customWidth="1"/>
    <col min="2" max="6" width="11.7109375" style="9" customWidth="1"/>
    <col min="7" max="16384" width="9.140625" style="13" customWidth="1"/>
  </cols>
  <sheetData>
    <row r="1" ht="12.75">
      <c r="A1" s="1"/>
    </row>
    <row r="2" ht="12.75">
      <c r="A2" s="48"/>
    </row>
    <row r="3" ht="12.75">
      <c r="A3" s="12"/>
    </row>
    <row r="4" ht="12.75">
      <c r="A4" s="12"/>
    </row>
    <row r="5" ht="12.75">
      <c r="A5" s="12"/>
    </row>
    <row r="6" ht="12.75">
      <c r="A6" s="14" t="s">
        <v>36</v>
      </c>
    </row>
    <row r="7" ht="12.75">
      <c r="A7" s="14" t="s">
        <v>280</v>
      </c>
    </row>
    <row r="8" ht="12.75">
      <c r="A8" s="14" t="s">
        <v>90</v>
      </c>
    </row>
    <row r="9" spans="1:5" ht="12.75">
      <c r="A9" s="14"/>
      <c r="E9" s="3"/>
    </row>
    <row r="10" spans="3:5" ht="12.75">
      <c r="C10" s="189" t="s">
        <v>20</v>
      </c>
      <c r="D10" s="189"/>
      <c r="E10" s="49" t="s">
        <v>37</v>
      </c>
    </row>
    <row r="11" spans="2:7" ht="12.75">
      <c r="B11" s="47" t="s">
        <v>49</v>
      </c>
      <c r="C11" s="3" t="s">
        <v>49</v>
      </c>
      <c r="D11" s="47" t="s">
        <v>231</v>
      </c>
      <c r="E11" s="3" t="s">
        <v>38</v>
      </c>
      <c r="G11" s="15"/>
    </row>
    <row r="12" spans="2:7" ht="12.75">
      <c r="B12" s="47" t="s">
        <v>114</v>
      </c>
      <c r="C12" s="3" t="s">
        <v>223</v>
      </c>
      <c r="D12" s="47" t="s">
        <v>232</v>
      </c>
      <c r="E12" s="3" t="s">
        <v>224</v>
      </c>
      <c r="F12" s="47" t="s">
        <v>21</v>
      </c>
      <c r="G12" s="15"/>
    </row>
    <row r="13" spans="2:7" ht="12.75">
      <c r="B13" s="47" t="s">
        <v>26</v>
      </c>
      <c r="C13" s="47" t="s">
        <v>26</v>
      </c>
      <c r="D13" s="47" t="s">
        <v>26</v>
      </c>
      <c r="E13" s="47" t="s">
        <v>26</v>
      </c>
      <c r="F13" s="47" t="s">
        <v>26</v>
      </c>
      <c r="G13" s="15"/>
    </row>
    <row r="14" spans="2:7" ht="12.75">
      <c r="B14" s="16"/>
      <c r="C14" s="16"/>
      <c r="D14" s="16"/>
      <c r="E14" s="16"/>
      <c r="F14" s="16"/>
      <c r="G14" s="15"/>
    </row>
    <row r="15" spans="1:6" ht="12.75">
      <c r="A15" s="2" t="s">
        <v>213</v>
      </c>
      <c r="B15" s="26">
        <v>48000</v>
      </c>
      <c r="C15" s="26">
        <v>9203</v>
      </c>
      <c r="D15" s="26">
        <v>11883</v>
      </c>
      <c r="E15" s="9">
        <v>5699</v>
      </c>
      <c r="F15" s="26">
        <f>SUM(B15:E15)</f>
        <v>74785</v>
      </c>
    </row>
    <row r="17" spans="1:6" ht="12.75">
      <c r="A17" s="50" t="s">
        <v>229</v>
      </c>
      <c r="B17" s="17">
        <v>0</v>
      </c>
      <c r="C17" s="17">
        <v>0</v>
      </c>
      <c r="D17" s="17">
        <f>-'IS'!F36</f>
        <v>-607</v>
      </c>
      <c r="E17" s="17">
        <v>0</v>
      </c>
      <c r="F17" s="17">
        <f>SUM(B17:E17)</f>
        <v>-607</v>
      </c>
    </row>
    <row r="18" spans="1:6" ht="12.75">
      <c r="A18" s="50"/>
      <c r="B18" s="17"/>
      <c r="C18" s="17"/>
      <c r="D18" s="17"/>
      <c r="E18" s="17"/>
      <c r="F18" s="17"/>
    </row>
    <row r="19" spans="1:6" ht="12.75">
      <c r="A19" s="13" t="s">
        <v>256</v>
      </c>
      <c r="B19" s="17">
        <v>0</v>
      </c>
      <c r="C19" s="17">
        <v>0</v>
      </c>
      <c r="D19" s="17">
        <v>0</v>
      </c>
      <c r="E19" s="17">
        <f>'IS'!F42</f>
        <v>9916</v>
      </c>
      <c r="F19" s="9">
        <f>SUM(B19:E19)</f>
        <v>9916</v>
      </c>
    </row>
    <row r="20" spans="1:6" ht="12.75">
      <c r="A20" s="50"/>
      <c r="B20" s="17"/>
      <c r="C20" s="17"/>
      <c r="D20" s="17"/>
      <c r="E20" s="17"/>
      <c r="F20" s="17"/>
    </row>
    <row r="21" spans="1:6" ht="12.75">
      <c r="A21" s="13" t="s">
        <v>160</v>
      </c>
      <c r="B21" s="17">
        <v>0</v>
      </c>
      <c r="C21" s="17">
        <v>0</v>
      </c>
      <c r="D21" s="17">
        <v>0</v>
      </c>
      <c r="E21" s="17">
        <v>-5222</v>
      </c>
      <c r="F21" s="9">
        <f>SUM(B21:E21)</f>
        <v>-5222</v>
      </c>
    </row>
    <row r="22" ht="12.75">
      <c r="A22" s="7"/>
    </row>
    <row r="23" spans="1:6" ht="13.5" thickBot="1">
      <c r="A23" s="7" t="s">
        <v>257</v>
      </c>
      <c r="B23" s="25">
        <f>SUM(B15:B21)</f>
        <v>48000</v>
      </c>
      <c r="C23" s="25">
        <f>SUM(C15:C21)</f>
        <v>9203</v>
      </c>
      <c r="D23" s="25">
        <f>SUM(D15:D21)</f>
        <v>11276</v>
      </c>
      <c r="E23" s="25">
        <f>SUM(E15:E21)</f>
        <v>10393</v>
      </c>
      <c r="F23" s="25">
        <f>SUM(F15:F21)</f>
        <v>78872</v>
      </c>
    </row>
    <row r="24" ht="13.5" thickTop="1">
      <c r="A24" s="7"/>
    </row>
    <row r="25" ht="12.75">
      <c r="A25" s="7"/>
    </row>
    <row r="26" spans="1:6" ht="12.75">
      <c r="A26" s="2" t="s">
        <v>39</v>
      </c>
      <c r="B26" s="26" t="s">
        <v>110</v>
      </c>
      <c r="C26" s="26">
        <v>0</v>
      </c>
      <c r="D26" s="26">
        <v>0</v>
      </c>
      <c r="E26" s="9">
        <v>-3</v>
      </c>
      <c r="F26" s="26">
        <v>-3</v>
      </c>
    </row>
    <row r="28" spans="1:6" ht="12.75">
      <c r="A28" s="13" t="s">
        <v>40</v>
      </c>
      <c r="B28" s="9">
        <v>37469</v>
      </c>
      <c r="C28" s="9">
        <v>0</v>
      </c>
      <c r="D28" s="9">
        <v>0</v>
      </c>
      <c r="E28" s="9">
        <v>0</v>
      </c>
      <c r="F28" s="9">
        <f>SUM(B28:E28)</f>
        <v>37469</v>
      </c>
    </row>
    <row r="30" spans="1:6" ht="12.75">
      <c r="A30" s="13" t="s">
        <v>19</v>
      </c>
      <c r="B30" s="97">
        <v>10531</v>
      </c>
      <c r="C30" s="100">
        <v>10531</v>
      </c>
      <c r="D30" s="27">
        <v>0</v>
      </c>
      <c r="E30" s="27">
        <v>0</v>
      </c>
      <c r="F30" s="70">
        <f>SUM(B30:E30)</f>
        <v>21062</v>
      </c>
    </row>
    <row r="31" spans="1:6" ht="15.75" customHeight="1">
      <c r="A31" s="13" t="s">
        <v>1</v>
      </c>
      <c r="B31" s="99">
        <v>0</v>
      </c>
      <c r="C31" s="101">
        <v>-1328</v>
      </c>
      <c r="D31" s="10">
        <v>0</v>
      </c>
      <c r="E31" s="10">
        <v>0</v>
      </c>
      <c r="F31" s="72">
        <f>SUM(B31:E31)</f>
        <v>-1328</v>
      </c>
    </row>
    <row r="32" spans="2:6" ht="13.5" customHeight="1">
      <c r="B32" s="9">
        <f>SUM(B30:B31)</f>
        <v>10531</v>
      </c>
      <c r="C32" s="26">
        <f>SUM(C30:C31)</f>
        <v>9203</v>
      </c>
      <c r="D32" s="9">
        <f>SUM(D30:D31)</f>
        <v>0</v>
      </c>
      <c r="E32" s="9">
        <f>SUM(E30:E31)</f>
        <v>0</v>
      </c>
      <c r="F32" s="9">
        <f>+F30+F31</f>
        <v>19734</v>
      </c>
    </row>
    <row r="33" ht="12.75">
      <c r="C33" s="26"/>
    </row>
    <row r="34" spans="1:3" ht="15.75" customHeight="1">
      <c r="A34" s="42"/>
      <c r="C34" s="26"/>
    </row>
    <row r="35" spans="1:6" ht="13.5" customHeight="1">
      <c r="A35" s="50" t="s">
        <v>89</v>
      </c>
      <c r="B35" s="97"/>
      <c r="C35" s="27"/>
      <c r="D35" s="27"/>
      <c r="E35" s="27"/>
      <c r="F35" s="70"/>
    </row>
    <row r="36" spans="1:6" ht="12.75">
      <c r="A36" s="50" t="s">
        <v>87</v>
      </c>
      <c r="B36" s="98">
        <v>0</v>
      </c>
      <c r="C36" s="17">
        <v>0</v>
      </c>
      <c r="D36" s="17">
        <v>12136</v>
      </c>
      <c r="E36" s="17">
        <v>0</v>
      </c>
      <c r="F36" s="71">
        <f>SUM(B36:E36)</f>
        <v>12136</v>
      </c>
    </row>
    <row r="37" spans="1:6" ht="12.75">
      <c r="A37" s="50" t="s">
        <v>229</v>
      </c>
      <c r="B37" s="99">
        <v>0</v>
      </c>
      <c r="C37" s="10">
        <v>0</v>
      </c>
      <c r="D37" s="10">
        <v>-253</v>
      </c>
      <c r="E37" s="10">
        <v>0</v>
      </c>
      <c r="F37" s="72">
        <f>SUM(B37:E37)</f>
        <v>-253</v>
      </c>
    </row>
    <row r="38" spans="1:6" ht="12.75">
      <c r="A38" s="50" t="s">
        <v>0</v>
      </c>
      <c r="B38" s="17">
        <f>SUM(B36:B37)</f>
        <v>0</v>
      </c>
      <c r="C38" s="17">
        <f>SUM(C36:C37)</f>
        <v>0</v>
      </c>
      <c r="D38" s="17">
        <f>SUM(D36:D37)</f>
        <v>11883</v>
      </c>
      <c r="E38" s="17">
        <f>SUM(E36:E37)</f>
        <v>0</v>
      </c>
      <c r="F38" s="17">
        <f>+F36+F37</f>
        <v>11883</v>
      </c>
    </row>
    <row r="39" spans="1:6" ht="12.75">
      <c r="A39" s="50"/>
      <c r="B39" s="17"/>
      <c r="C39" s="17"/>
      <c r="D39" s="17"/>
      <c r="E39" s="17"/>
      <c r="F39" s="17"/>
    </row>
    <row r="40" spans="1:6" ht="12.75">
      <c r="A40" s="50"/>
      <c r="B40" s="17"/>
      <c r="C40" s="17"/>
      <c r="D40" s="17"/>
      <c r="E40" s="17"/>
      <c r="F40" s="17"/>
    </row>
    <row r="41" spans="1:7" ht="12.75">
      <c r="A41" s="13" t="s">
        <v>100</v>
      </c>
      <c r="B41" s="17">
        <v>0</v>
      </c>
      <c r="C41" s="17">
        <v>0</v>
      </c>
      <c r="D41" s="17">
        <v>0</v>
      </c>
      <c r="E41" s="17">
        <v>5702</v>
      </c>
      <c r="F41" s="9">
        <f>SUM(B41:E41)</f>
        <v>5702</v>
      </c>
      <c r="G41" s="24"/>
    </row>
    <row r="42" ht="12.75">
      <c r="A42" s="7"/>
    </row>
    <row r="43" spans="1:6" ht="13.5" thickBot="1">
      <c r="A43" s="7" t="s">
        <v>10</v>
      </c>
      <c r="B43" s="25">
        <f>+B28+B32</f>
        <v>48000</v>
      </c>
      <c r="C43" s="25">
        <f>+C32</f>
        <v>9203</v>
      </c>
      <c r="D43" s="25">
        <f>+D38</f>
        <v>11883</v>
      </c>
      <c r="E43" s="25">
        <f>+E26+E41</f>
        <v>5699</v>
      </c>
      <c r="F43" s="25">
        <f>+F26+F28+F32+F38+F41</f>
        <v>74785</v>
      </c>
    </row>
    <row r="44" ht="13.5" thickTop="1"/>
    <row r="45" ht="12.75">
      <c r="A45" s="9" t="s">
        <v>112</v>
      </c>
    </row>
    <row r="46" ht="12.75">
      <c r="A46" s="9"/>
    </row>
    <row r="47" ht="12.75">
      <c r="A47" s="7" t="s">
        <v>113</v>
      </c>
    </row>
    <row r="48" spans="1:6" ht="12.75">
      <c r="A48" s="7"/>
      <c r="B48" s="23"/>
      <c r="C48" s="23"/>
      <c r="D48" s="23"/>
      <c r="E48" s="23"/>
      <c r="F48" s="23"/>
    </row>
    <row r="49" spans="1:6" ht="12.75">
      <c r="A49" s="185" t="s">
        <v>202</v>
      </c>
      <c r="B49" s="186"/>
      <c r="C49" s="186"/>
      <c r="D49" s="186"/>
      <c r="E49" s="186"/>
      <c r="F49" s="186"/>
    </row>
    <row r="50" spans="1:6" ht="12.75">
      <c r="A50" s="186"/>
      <c r="B50" s="186"/>
      <c r="C50" s="186"/>
      <c r="D50" s="186"/>
      <c r="E50" s="186"/>
      <c r="F50" s="186"/>
    </row>
    <row r="51" spans="2:6" ht="12.75">
      <c r="B51" s="23"/>
      <c r="C51" s="23"/>
      <c r="D51" s="23"/>
      <c r="E51" s="23"/>
      <c r="F51" s="23"/>
    </row>
    <row r="52" ht="12.75">
      <c r="A52" s="7"/>
    </row>
    <row r="53" ht="12.75">
      <c r="A53" s="9"/>
    </row>
    <row r="54" ht="12.75">
      <c r="A54" s="9"/>
    </row>
    <row r="55" ht="12.75">
      <c r="A55" s="9"/>
    </row>
  </sheetData>
  <mergeCells count="2">
    <mergeCell ref="A49:F50"/>
    <mergeCell ref="C10:D10"/>
  </mergeCells>
  <printOptions horizontalCentered="1"/>
  <pageMargins left="1" right="0.75" top="0.5" bottom="0.5" header="0.5" footer="0.5"/>
  <pageSetup fitToHeight="1" fitToWidth="1" horizontalDpi="600" verticalDpi="600" orientation="portrait" paperSize="9"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V106"/>
  <sheetViews>
    <sheetView zoomScaleSheetLayoutView="100" workbookViewId="0" topLeftCell="A31">
      <selection activeCell="A44" sqref="A44"/>
    </sheetView>
  </sheetViews>
  <sheetFormatPr defaultColWidth="9.140625" defaultRowHeight="12.75"/>
  <cols>
    <col min="1" max="1" width="3.140625" style="28" customWidth="1"/>
    <col min="2" max="2" width="48.7109375" style="28" customWidth="1"/>
    <col min="3" max="3" width="12.7109375" style="4" customWidth="1"/>
    <col min="4" max="4" width="2.8515625" style="28" customWidth="1"/>
    <col min="5" max="5" width="14.7109375" style="4" bestFit="1" customWidth="1"/>
    <col min="6" max="16384" width="9.140625" style="28" customWidth="1"/>
  </cols>
  <sheetData>
    <row r="1" ht="12.75">
      <c r="A1" s="1"/>
    </row>
    <row r="2" ht="12.75">
      <c r="A2" s="52"/>
    </row>
    <row r="3" ht="12.75">
      <c r="A3" s="67"/>
    </row>
    <row r="4" ht="12.75">
      <c r="A4" s="67"/>
    </row>
    <row r="5" ht="12.75">
      <c r="A5" s="67"/>
    </row>
    <row r="6" ht="12.75">
      <c r="A6" s="34" t="s">
        <v>198</v>
      </c>
    </row>
    <row r="7" ht="12.75">
      <c r="A7" s="34" t="s">
        <v>280</v>
      </c>
    </row>
    <row r="8" spans="1:5" ht="12.75">
      <c r="A8" s="34" t="s">
        <v>90</v>
      </c>
      <c r="C8" s="28"/>
      <c r="E8" s="28"/>
    </row>
    <row r="9" spans="1:5" ht="12.75">
      <c r="A9" s="34"/>
      <c r="C9" s="29"/>
      <c r="E9" s="53" t="s">
        <v>233</v>
      </c>
    </row>
    <row r="10" spans="1:5" ht="12.75">
      <c r="A10" s="34"/>
      <c r="C10" s="53" t="s">
        <v>115</v>
      </c>
      <c r="D10" s="53"/>
      <c r="E10" s="146" t="s">
        <v>239</v>
      </c>
    </row>
    <row r="11" spans="1:5" ht="12.75">
      <c r="A11" s="34"/>
      <c r="C11" s="53" t="s">
        <v>93</v>
      </c>
      <c r="D11" s="34"/>
      <c r="E11" s="146" t="s">
        <v>234</v>
      </c>
    </row>
    <row r="12" spans="1:5" ht="12.75">
      <c r="A12" s="34"/>
      <c r="C12" s="53" t="s">
        <v>95</v>
      </c>
      <c r="D12" s="34"/>
      <c r="E12" s="146" t="s">
        <v>235</v>
      </c>
    </row>
    <row r="13" spans="1:5" ht="12.75">
      <c r="A13" s="34"/>
      <c r="B13" s="34"/>
      <c r="C13" s="113" t="str">
        <f>'IS'!B14</f>
        <v>31.12.05</v>
      </c>
      <c r="D13" s="113"/>
      <c r="E13" s="168" t="str">
        <f>'BS'!D13</f>
        <v>31.12.04</v>
      </c>
    </row>
    <row r="14" spans="1:5" ht="12.75">
      <c r="A14" s="34"/>
      <c r="C14" s="53" t="s">
        <v>26</v>
      </c>
      <c r="D14" s="53"/>
      <c r="E14" s="53" t="s">
        <v>26</v>
      </c>
    </row>
    <row r="15" spans="1:5" ht="12.75">
      <c r="A15" s="34" t="s">
        <v>116</v>
      </c>
      <c r="C15" s="28"/>
      <c r="E15" s="28"/>
    </row>
    <row r="16" spans="1:5" ht="12.75">
      <c r="A16" s="28" t="s">
        <v>34</v>
      </c>
      <c r="C16" s="4">
        <f>'IS'!F38</f>
        <v>13571</v>
      </c>
      <c r="D16" s="4"/>
      <c r="E16" s="4">
        <v>7725</v>
      </c>
    </row>
    <row r="17" ht="12.75">
      <c r="D17" s="4"/>
    </row>
    <row r="18" spans="1:4" ht="12.75">
      <c r="A18" s="28" t="s">
        <v>117</v>
      </c>
      <c r="D18" s="4"/>
    </row>
    <row r="19" spans="2:5" ht="12.75">
      <c r="B19" s="28" t="s">
        <v>230</v>
      </c>
      <c r="C19" s="4">
        <f>-'IS'!F36</f>
        <v>-607</v>
      </c>
      <c r="D19" s="4"/>
      <c r="E19" s="37">
        <v>-253</v>
      </c>
    </row>
    <row r="20" spans="2:5" ht="12.75">
      <c r="B20" s="28" t="s">
        <v>189</v>
      </c>
      <c r="C20" s="4">
        <f>'BS'!D19-'BS'!B19</f>
        <v>2</v>
      </c>
      <c r="D20" s="4"/>
      <c r="E20" s="30">
        <v>0</v>
      </c>
    </row>
    <row r="21" spans="1:5" ht="12.75">
      <c r="A21" s="32"/>
      <c r="B21" s="28" t="s">
        <v>41</v>
      </c>
      <c r="C21" s="4">
        <v>0</v>
      </c>
      <c r="D21" s="4"/>
      <c r="E21" s="4">
        <v>91</v>
      </c>
    </row>
    <row r="22" spans="1:5" ht="12.75">
      <c r="A22" s="32"/>
      <c r="B22" s="28" t="s">
        <v>25</v>
      </c>
      <c r="C22" s="4">
        <v>3656</v>
      </c>
      <c r="D22" s="4"/>
      <c r="E22" s="4">
        <v>1358</v>
      </c>
    </row>
    <row r="23" spans="1:5" ht="12.75">
      <c r="A23" s="32"/>
      <c r="B23" s="28" t="s">
        <v>42</v>
      </c>
      <c r="C23" s="4">
        <f>-'IS'!F31</f>
        <v>830</v>
      </c>
      <c r="D23" s="4"/>
      <c r="E23" s="4">
        <v>487</v>
      </c>
    </row>
    <row r="24" spans="1:5" ht="12.75">
      <c r="A24" s="32"/>
      <c r="B24" s="28" t="s">
        <v>187</v>
      </c>
      <c r="C24" s="4">
        <v>-13</v>
      </c>
      <c r="D24" s="4"/>
      <c r="E24" s="30">
        <v>0</v>
      </c>
    </row>
    <row r="25" spans="1:5" ht="12.75">
      <c r="A25" s="32"/>
      <c r="B25" s="28" t="s">
        <v>221</v>
      </c>
      <c r="C25" s="4">
        <v>20</v>
      </c>
      <c r="D25" s="4"/>
      <c r="E25" s="4">
        <v>27</v>
      </c>
    </row>
    <row r="26" spans="1:5" ht="12.75">
      <c r="A26" s="32"/>
      <c r="B26" s="28" t="s">
        <v>186</v>
      </c>
      <c r="C26" s="5">
        <v>-138</v>
      </c>
      <c r="D26" s="4"/>
      <c r="E26" s="31">
        <v>0</v>
      </c>
    </row>
    <row r="27" spans="1:5" ht="12.75">
      <c r="A27" s="28" t="s">
        <v>118</v>
      </c>
      <c r="C27" s="4">
        <f>SUM(C16:C26)</f>
        <v>17321</v>
      </c>
      <c r="D27" s="4"/>
      <c r="E27" s="4">
        <f>SUM(E16:E26)</f>
        <v>9435</v>
      </c>
    </row>
    <row r="28" spans="1:5" ht="12.75">
      <c r="A28" s="28" t="s">
        <v>165</v>
      </c>
      <c r="C28" s="4">
        <f>'BS'!D22-'BS'!B22</f>
        <v>133</v>
      </c>
      <c r="D28" s="4"/>
      <c r="E28" s="4">
        <v>-2320</v>
      </c>
    </row>
    <row r="29" spans="1:5" ht="12.75">
      <c r="A29" s="28" t="s">
        <v>241</v>
      </c>
      <c r="C29" s="4">
        <f>'BS'!D23-'BS'!B23</f>
        <v>-884</v>
      </c>
      <c r="D29" s="4"/>
      <c r="E29" s="30">
        <v>-1375</v>
      </c>
    </row>
    <row r="30" spans="1:5" ht="12.75">
      <c r="A30" s="28" t="s">
        <v>242</v>
      </c>
      <c r="C30" s="5">
        <f>'BS'!B29-'BS'!D29</f>
        <v>2232</v>
      </c>
      <c r="D30" s="4"/>
      <c r="E30" s="31">
        <v>2774</v>
      </c>
    </row>
    <row r="31" spans="1:5" ht="12.75">
      <c r="A31" s="28" t="s">
        <v>243</v>
      </c>
      <c r="C31" s="4">
        <f>SUM(C27:C30)</f>
        <v>18802</v>
      </c>
      <c r="D31" s="4"/>
      <c r="E31" s="4">
        <f>SUM(E27:E30)</f>
        <v>8514</v>
      </c>
    </row>
    <row r="32" spans="1:5" ht="12.75">
      <c r="A32" s="28" t="s">
        <v>43</v>
      </c>
      <c r="C32" s="4">
        <f>-C23</f>
        <v>-830</v>
      </c>
      <c r="D32" s="4"/>
      <c r="E32" s="30">
        <v>-487</v>
      </c>
    </row>
    <row r="33" spans="1:5" ht="12.75">
      <c r="A33" s="28" t="s">
        <v>191</v>
      </c>
      <c r="C33" s="4">
        <f>-C24</f>
        <v>13</v>
      </c>
      <c r="D33" s="4"/>
      <c r="E33" s="30">
        <v>0</v>
      </c>
    </row>
    <row r="34" spans="1:5" ht="12.75">
      <c r="A34" s="28" t="s">
        <v>119</v>
      </c>
      <c r="C34" s="37">
        <v>-1587</v>
      </c>
      <c r="D34" s="4"/>
      <c r="E34" s="30">
        <v>-260</v>
      </c>
    </row>
    <row r="35" spans="1:5" ht="12.75">
      <c r="A35" s="34" t="s">
        <v>44</v>
      </c>
      <c r="C35" s="33">
        <f>SUM(C31:C34)</f>
        <v>16398</v>
      </c>
      <c r="D35" s="4"/>
      <c r="E35" s="33">
        <f>SUM(E31:E34)</f>
        <v>7767</v>
      </c>
    </row>
    <row r="36" ht="12.75">
      <c r="D36" s="4"/>
    </row>
    <row r="37" spans="1:4" ht="12.75">
      <c r="A37" s="34" t="s">
        <v>120</v>
      </c>
      <c r="D37" s="4"/>
    </row>
    <row r="38" spans="1:5" ht="27" customHeight="1">
      <c r="A38" s="190" t="s">
        <v>199</v>
      </c>
      <c r="B38" s="190"/>
      <c r="C38" s="4">
        <v>0</v>
      </c>
      <c r="D38" s="4"/>
      <c r="E38" s="30">
        <v>415</v>
      </c>
    </row>
    <row r="39" spans="1:5" ht="12.75" customHeight="1">
      <c r="A39" s="192" t="s">
        <v>188</v>
      </c>
      <c r="B39" s="192"/>
      <c r="C39" s="4">
        <v>192</v>
      </c>
      <c r="D39" s="4"/>
      <c r="E39" s="30">
        <v>0</v>
      </c>
    </row>
    <row r="40" spans="1:5" ht="12.75">
      <c r="A40" s="28" t="s">
        <v>121</v>
      </c>
      <c r="C40" s="5">
        <v>-22294</v>
      </c>
      <c r="D40" s="4"/>
      <c r="E40" s="30">
        <v>-11431</v>
      </c>
    </row>
    <row r="41" spans="1:5" ht="12.75">
      <c r="A41" s="34" t="s">
        <v>45</v>
      </c>
      <c r="C41" s="33">
        <f>SUM(C38:C40)</f>
        <v>-22102</v>
      </c>
      <c r="D41" s="4"/>
      <c r="E41" s="33">
        <f>SUM(E38:E40)</f>
        <v>-11016</v>
      </c>
    </row>
    <row r="42" spans="1:4" ht="12.75">
      <c r="A42" s="34"/>
      <c r="D42" s="4"/>
    </row>
    <row r="43" spans="1:4" ht="12.75">
      <c r="A43" s="34" t="s">
        <v>122</v>
      </c>
      <c r="D43" s="4"/>
    </row>
    <row r="44" spans="1:5" ht="12.75">
      <c r="A44" s="43" t="s">
        <v>130</v>
      </c>
      <c r="B44" s="43"/>
      <c r="C44" s="37">
        <v>-5222</v>
      </c>
      <c r="D44" s="37"/>
      <c r="E44" s="19">
        <v>0</v>
      </c>
    </row>
    <row r="45" spans="1:5" ht="12.75">
      <c r="A45" s="28" t="s">
        <v>2</v>
      </c>
      <c r="B45" s="36"/>
      <c r="C45" s="4">
        <v>48582</v>
      </c>
      <c r="D45" s="4"/>
      <c r="E45" s="30">
        <v>15410</v>
      </c>
    </row>
    <row r="46" spans="1:5" ht="12.75">
      <c r="A46" s="28" t="s">
        <v>3</v>
      </c>
      <c r="C46" s="4">
        <v>-41196</v>
      </c>
      <c r="D46" s="4"/>
      <c r="E46" s="30">
        <v>-22018</v>
      </c>
    </row>
    <row r="47" spans="1:5" ht="12.75">
      <c r="A47" s="28" t="s">
        <v>244</v>
      </c>
      <c r="C47" s="4">
        <v>0</v>
      </c>
      <c r="D47" s="4"/>
      <c r="E47" s="30">
        <v>0</v>
      </c>
    </row>
    <row r="48" spans="1:5" ht="12.75">
      <c r="A48" s="28" t="s">
        <v>6</v>
      </c>
      <c r="C48" s="4">
        <v>-759</v>
      </c>
      <c r="D48" s="4"/>
      <c r="E48" s="30">
        <v>-141</v>
      </c>
    </row>
    <row r="49" spans="1:5" ht="12.75">
      <c r="A49" s="28" t="s">
        <v>4</v>
      </c>
      <c r="C49" s="4">
        <v>10996</v>
      </c>
      <c r="D49" s="4"/>
      <c r="E49" s="30">
        <v>707</v>
      </c>
    </row>
    <row r="50" spans="1:5" ht="12.75">
      <c r="A50" s="28" t="s">
        <v>46</v>
      </c>
      <c r="C50" s="4">
        <v>-6069</v>
      </c>
      <c r="D50" s="4"/>
      <c r="E50" s="30">
        <v>-10115</v>
      </c>
    </row>
    <row r="51" spans="1:5" ht="12.75" customHeight="1">
      <c r="A51" s="28" t="s">
        <v>173</v>
      </c>
      <c r="C51" s="4">
        <v>-125</v>
      </c>
      <c r="D51" s="4"/>
      <c r="E51" s="30">
        <v>-143</v>
      </c>
    </row>
    <row r="52" spans="1:5" ht="12.75">
      <c r="A52" s="28" t="s">
        <v>5</v>
      </c>
      <c r="C52" s="5">
        <v>0</v>
      </c>
      <c r="D52" s="4"/>
      <c r="E52" s="31">
        <v>21062</v>
      </c>
    </row>
    <row r="53" spans="1:5" ht="12.75" customHeight="1">
      <c r="A53" s="34" t="s">
        <v>47</v>
      </c>
      <c r="C53" s="33">
        <f>SUM(C44:C52)</f>
        <v>6207</v>
      </c>
      <c r="D53" s="4"/>
      <c r="E53" s="33">
        <f>SUM(E45:E52)</f>
        <v>4762</v>
      </c>
    </row>
    <row r="54" spans="3:5" ht="12.75" hidden="1">
      <c r="C54" s="37"/>
      <c r="D54" s="4"/>
      <c r="E54" s="30" t="s">
        <v>35</v>
      </c>
    </row>
    <row r="55" spans="1:5" ht="12.75" customHeight="1">
      <c r="A55" s="1" t="s">
        <v>7</v>
      </c>
      <c r="C55" s="37">
        <f>C35+C41+C53</f>
        <v>503</v>
      </c>
      <c r="D55" s="4"/>
      <c r="E55" s="37">
        <f>E35+E41+E53</f>
        <v>1513</v>
      </c>
    </row>
    <row r="56" spans="1:5" ht="12.75">
      <c r="A56" s="191" t="s">
        <v>8</v>
      </c>
      <c r="B56" s="191"/>
      <c r="C56" s="117">
        <v>1513</v>
      </c>
      <c r="D56" s="4"/>
      <c r="E56" s="147" t="s">
        <v>110</v>
      </c>
    </row>
    <row r="57" spans="1:5" ht="12.75" customHeight="1" thickBot="1">
      <c r="A57" s="191" t="s">
        <v>9</v>
      </c>
      <c r="B57" s="191"/>
      <c r="C57" s="8">
        <f>SUM(C55:C56)</f>
        <v>2016</v>
      </c>
      <c r="D57" s="37"/>
      <c r="E57" s="38">
        <f>SUM(E55:E56)</f>
        <v>1513</v>
      </c>
    </row>
    <row r="58" spans="1:256" ht="12.75" customHeight="1" thickTop="1">
      <c r="A58" s="73"/>
      <c r="B58" s="73"/>
      <c r="C58" s="28"/>
      <c r="E58" s="28"/>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row>
    <row r="59" spans="1:256" ht="12.75" customHeight="1">
      <c r="A59" s="4" t="s">
        <v>113</v>
      </c>
      <c r="B59" s="4"/>
      <c r="D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row>
    <row r="60" spans="1:256" ht="12.75" customHeight="1">
      <c r="A60" s="4"/>
      <c r="B60" s="4"/>
      <c r="D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row>
    <row r="61" spans="1:256" ht="12.75" customHeight="1">
      <c r="A61" s="4"/>
      <c r="B61" s="4"/>
      <c r="D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row>
    <row r="62" spans="1:4" ht="12.75">
      <c r="A62" s="4"/>
      <c r="B62" s="4"/>
      <c r="D62" s="4"/>
    </row>
    <row r="63" spans="1:4" ht="12.75">
      <c r="A63" s="4"/>
      <c r="B63" s="4"/>
      <c r="D63" s="4"/>
    </row>
    <row r="64" ht="12.75">
      <c r="A64" s="28" t="s">
        <v>102</v>
      </c>
    </row>
    <row r="65" spans="1:11" ht="12.75">
      <c r="A65" s="9"/>
      <c r="B65" s="13"/>
      <c r="C65" s="13"/>
      <c r="D65" s="144"/>
      <c r="F65" s="173"/>
      <c r="G65" s="174"/>
      <c r="H65" s="173"/>
      <c r="I65" s="175"/>
      <c r="J65" s="173"/>
      <c r="K65" s="175"/>
    </row>
    <row r="66" spans="1:4" ht="15.75" customHeight="1">
      <c r="A66" s="22" t="s">
        <v>285</v>
      </c>
      <c r="D66" s="40"/>
    </row>
    <row r="67" spans="1:4" ht="15.75" customHeight="1">
      <c r="A67" s="13"/>
      <c r="D67" s="40"/>
    </row>
    <row r="68" spans="1:5" ht="15.75" customHeight="1">
      <c r="A68" s="193" t="s">
        <v>286</v>
      </c>
      <c r="B68" s="187"/>
      <c r="C68" s="187"/>
      <c r="D68" s="187"/>
      <c r="E68" s="187"/>
    </row>
    <row r="69" spans="1:5" ht="15.75" customHeight="1">
      <c r="A69" s="187"/>
      <c r="B69" s="187"/>
      <c r="C69" s="187"/>
      <c r="D69" s="187"/>
      <c r="E69" s="187"/>
    </row>
    <row r="70" spans="1:5" ht="15.75" customHeight="1">
      <c r="A70" s="187"/>
      <c r="B70" s="187"/>
      <c r="C70" s="187"/>
      <c r="D70" s="187"/>
      <c r="E70" s="187"/>
    </row>
    <row r="71" spans="1:5" ht="13.5" customHeight="1">
      <c r="A71" s="187"/>
      <c r="B71" s="187"/>
      <c r="C71" s="187"/>
      <c r="D71" s="187"/>
      <c r="E71" s="187"/>
    </row>
    <row r="72" spans="1:4" ht="15.75" customHeight="1">
      <c r="A72" s="13"/>
      <c r="D72" s="40"/>
    </row>
    <row r="73" spans="1:5" ht="15.75" customHeight="1">
      <c r="A73" s="194" t="s">
        <v>287</v>
      </c>
      <c r="B73" s="187"/>
      <c r="C73" s="187"/>
      <c r="D73" s="187"/>
      <c r="E73" s="187"/>
    </row>
    <row r="74" spans="1:8" s="4" customFormat="1" ht="12.75">
      <c r="A74" s="187"/>
      <c r="B74" s="187"/>
      <c r="C74" s="187"/>
      <c r="D74" s="187"/>
      <c r="E74" s="187"/>
      <c r="F74" s="30"/>
      <c r="H74" s="30"/>
    </row>
    <row r="75" spans="1:8" s="4" customFormat="1" ht="12.75">
      <c r="A75" s="13"/>
      <c r="B75" s="28"/>
      <c r="D75" s="40"/>
      <c r="F75" s="30"/>
      <c r="H75" s="30"/>
    </row>
    <row r="76" spans="1:8" ht="12.75">
      <c r="A76" s="4"/>
      <c r="D76" s="40"/>
      <c r="E76" s="184" t="s">
        <v>26</v>
      </c>
      <c r="F76" s="29"/>
      <c r="H76" s="29"/>
    </row>
    <row r="77" spans="1:8" ht="12.75">
      <c r="A77" s="4"/>
      <c r="D77" s="40"/>
      <c r="F77" s="29"/>
      <c r="H77" s="29"/>
    </row>
    <row r="78" spans="1:8" ht="12.75">
      <c r="A78" s="4"/>
      <c r="B78" s="7" t="s">
        <v>288</v>
      </c>
      <c r="D78" s="40"/>
      <c r="E78" s="4">
        <v>50105</v>
      </c>
      <c r="F78" s="29"/>
      <c r="H78" s="29"/>
    </row>
    <row r="79" spans="1:8" ht="12.75">
      <c r="A79" s="4"/>
      <c r="B79" s="7"/>
      <c r="D79" s="40"/>
      <c r="F79" s="29"/>
      <c r="H79" s="29"/>
    </row>
    <row r="80" spans="1:8" ht="12.75">
      <c r="A80" s="4"/>
      <c r="B80" s="28" t="s">
        <v>289</v>
      </c>
      <c r="D80" s="40"/>
      <c r="E80" s="5">
        <v>-12136</v>
      </c>
      <c r="F80" s="29"/>
      <c r="H80" s="29"/>
    </row>
    <row r="81" spans="1:8" ht="12.75">
      <c r="A81" s="4"/>
      <c r="D81" s="40"/>
      <c r="E81" s="37"/>
      <c r="F81" s="29"/>
      <c r="H81" s="29"/>
    </row>
    <row r="82" spans="1:5" ht="12.75">
      <c r="A82" s="4"/>
      <c r="B82" s="28" t="s">
        <v>290</v>
      </c>
      <c r="D82" s="40"/>
      <c r="E82" s="4">
        <f>SUM(E78:E80)</f>
        <v>37969</v>
      </c>
    </row>
    <row r="83" spans="1:4" ht="12.75">
      <c r="A83" s="4"/>
      <c r="D83" s="40"/>
    </row>
    <row r="84" spans="1:4" ht="12.75">
      <c r="A84" s="4"/>
      <c r="B84" s="34" t="s">
        <v>291</v>
      </c>
      <c r="D84" s="40"/>
    </row>
    <row r="85" spans="1:5" ht="12.75">
      <c r="A85" s="4"/>
      <c r="B85" s="28" t="s">
        <v>292</v>
      </c>
      <c r="D85" s="40"/>
      <c r="E85" s="4">
        <v>-37469</v>
      </c>
    </row>
    <row r="86" spans="1:5" ht="12.75">
      <c r="A86" s="4"/>
      <c r="B86" s="28" t="s">
        <v>293</v>
      </c>
      <c r="D86" s="40"/>
      <c r="E86" s="37">
        <v>-915</v>
      </c>
    </row>
    <row r="87" spans="1:5" ht="13.5" thickBot="1">
      <c r="A87" s="4"/>
      <c r="B87" s="195" t="s">
        <v>294</v>
      </c>
      <c r="C87" s="187"/>
      <c r="D87" s="187"/>
      <c r="E87" s="38">
        <f>SUM(E82:E86)</f>
        <v>-415</v>
      </c>
    </row>
    <row r="88" spans="1:4" ht="13.5" thickTop="1">
      <c r="A88" s="9"/>
      <c r="B88" s="13"/>
      <c r="C88" s="13"/>
      <c r="D88" s="144"/>
    </row>
    <row r="89" spans="1:11" ht="15">
      <c r="A89" s="2" t="s">
        <v>265</v>
      </c>
      <c r="B89" s="172"/>
      <c r="C89" s="172"/>
      <c r="D89" s="173"/>
      <c r="E89" s="173"/>
      <c r="F89" s="173"/>
      <c r="G89" s="176"/>
      <c r="H89" s="173"/>
      <c r="I89" s="177"/>
      <c r="J89" s="173"/>
      <c r="K89" s="177"/>
    </row>
    <row r="90" spans="1:8" ht="15">
      <c r="A90" s="172"/>
      <c r="B90" s="172"/>
      <c r="C90" s="172"/>
      <c r="D90" s="173"/>
      <c r="E90" s="173"/>
      <c r="F90" s="173"/>
      <c r="G90" s="174"/>
      <c r="H90" s="173"/>
    </row>
    <row r="91" spans="1:8" ht="15">
      <c r="A91" s="172"/>
      <c r="B91" s="178" t="s">
        <v>194</v>
      </c>
      <c r="C91" s="9">
        <f>'BS'!B26</f>
        <v>1540</v>
      </c>
      <c r="D91" s="179"/>
      <c r="E91" s="9">
        <v>599</v>
      </c>
      <c r="F91" s="173"/>
      <c r="G91" s="174"/>
      <c r="H91" s="173"/>
    </row>
    <row r="92" spans="1:8" ht="15">
      <c r="A92" s="172"/>
      <c r="B92" s="178" t="s">
        <v>264</v>
      </c>
      <c r="C92" s="9">
        <f>'BS'!B25</f>
        <v>671</v>
      </c>
      <c r="D92" s="179"/>
      <c r="E92" s="9">
        <v>1000</v>
      </c>
      <c r="F92" s="173"/>
      <c r="G92" s="174"/>
      <c r="H92" s="173"/>
    </row>
    <row r="93" spans="1:8" ht="15">
      <c r="A93" s="172"/>
      <c r="B93" s="178" t="s">
        <v>84</v>
      </c>
      <c r="C93" s="9">
        <f>-195</f>
        <v>-195</v>
      </c>
      <c r="D93" s="179"/>
      <c r="E93" s="9">
        <v>-86</v>
      </c>
      <c r="F93" s="173"/>
      <c r="G93" s="174"/>
      <c r="H93" s="173"/>
    </row>
    <row r="94" spans="1:5" ht="15.75" thickBot="1">
      <c r="A94" s="172"/>
      <c r="B94" s="172"/>
      <c r="C94" s="180">
        <f>SUM(C91:C93)</f>
        <v>2016</v>
      </c>
      <c r="D94" s="179"/>
      <c r="E94" s="180">
        <f>SUM(E91:E93)</f>
        <v>1513</v>
      </c>
    </row>
    <row r="96" ht="12.75">
      <c r="A96" s="2"/>
    </row>
    <row r="97" spans="1:5" ht="12.75">
      <c r="A97" s="185" t="s">
        <v>200</v>
      </c>
      <c r="B97" s="185"/>
      <c r="C97" s="185"/>
      <c r="D97" s="185"/>
      <c r="E97" s="185"/>
    </row>
    <row r="98" spans="1:5" ht="12.75">
      <c r="A98" s="185"/>
      <c r="B98" s="185"/>
      <c r="C98" s="185"/>
      <c r="D98" s="185"/>
      <c r="E98" s="185"/>
    </row>
    <row r="99" spans="1:5" ht="12.75">
      <c r="A99" s="88"/>
      <c r="B99" s="88"/>
      <c r="C99" s="88"/>
      <c r="D99" s="88"/>
      <c r="E99" s="88"/>
    </row>
    <row r="100" spans="1:4" ht="12.75">
      <c r="A100" s="4"/>
      <c r="B100" s="4"/>
      <c r="D100" s="30"/>
    </row>
    <row r="101" spans="3:5" ht="12.75">
      <c r="C101" s="28"/>
      <c r="D101" s="29"/>
      <c r="E101" s="28"/>
    </row>
    <row r="102" spans="3:5" ht="12.75">
      <c r="C102" s="28"/>
      <c r="D102" s="29"/>
      <c r="E102" s="28"/>
    </row>
    <row r="103" spans="3:5" ht="12.75">
      <c r="C103" s="28"/>
      <c r="D103" s="29"/>
      <c r="E103" s="28"/>
    </row>
    <row r="104" spans="3:5" ht="12.75">
      <c r="C104" s="28"/>
      <c r="D104" s="29"/>
      <c r="E104" s="28"/>
    </row>
    <row r="105" spans="3:5" ht="12.75">
      <c r="C105" s="28"/>
      <c r="D105" s="29"/>
      <c r="E105" s="28"/>
    </row>
    <row r="106" spans="3:5" ht="12.75">
      <c r="C106" s="28"/>
      <c r="D106" s="29"/>
      <c r="E106" s="28"/>
    </row>
  </sheetData>
  <mergeCells count="8">
    <mergeCell ref="A97:E98"/>
    <mergeCell ref="A38:B38"/>
    <mergeCell ref="A56:B56"/>
    <mergeCell ref="A57:B57"/>
    <mergeCell ref="A39:B39"/>
    <mergeCell ref="A68:E71"/>
    <mergeCell ref="A73:E74"/>
    <mergeCell ref="B87:D87"/>
  </mergeCells>
  <printOptions/>
  <pageMargins left="1" right="0.75" top="0.5" bottom="0.5" header="0.5" footer="0.5"/>
  <pageSetup fitToHeight="2"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I299"/>
  <sheetViews>
    <sheetView tabSelected="1" zoomScaleSheetLayoutView="100" workbookViewId="0" topLeftCell="A44">
      <selection activeCell="C307" sqref="C307"/>
    </sheetView>
  </sheetViews>
  <sheetFormatPr defaultColWidth="9.140625" defaultRowHeight="12.75" customHeight="1"/>
  <cols>
    <col min="1" max="1" width="5.421875" style="80" customWidth="1"/>
    <col min="2" max="2" width="11.57421875" style="28" customWidth="1"/>
    <col min="3" max="3" width="15.140625" style="28" customWidth="1"/>
    <col min="4" max="8" width="11.421875" style="28" customWidth="1"/>
    <col min="9" max="9" width="13.140625" style="149" customWidth="1"/>
    <col min="10" max="16384" width="9.140625" style="28" customWidth="1"/>
  </cols>
  <sheetData>
    <row r="1" ht="12.75" customHeight="1">
      <c r="A1" s="1"/>
    </row>
    <row r="2" ht="12.75" customHeight="1">
      <c r="A2" s="52"/>
    </row>
    <row r="3" ht="12.75" customHeight="1">
      <c r="A3" s="81"/>
    </row>
    <row r="4" ht="12.75" customHeight="1">
      <c r="A4" s="81"/>
    </row>
    <row r="5" ht="12.75" customHeight="1">
      <c r="A5" s="81"/>
    </row>
    <row r="6" ht="12.75" customHeight="1">
      <c r="A6" s="80" t="s">
        <v>123</v>
      </c>
    </row>
    <row r="8" ht="12.75" customHeight="1">
      <c r="A8" s="80" t="s">
        <v>225</v>
      </c>
    </row>
    <row r="10" spans="1:2" ht="15.75" customHeight="1">
      <c r="A10" s="79" t="s">
        <v>52</v>
      </c>
      <c r="B10" s="34" t="s">
        <v>48</v>
      </c>
    </row>
    <row r="11" ht="15.75" customHeight="1"/>
    <row r="12" spans="2:9" ht="15.75" customHeight="1">
      <c r="B12" s="196" t="s">
        <v>215</v>
      </c>
      <c r="C12" s="197"/>
      <c r="D12" s="197"/>
      <c r="E12" s="197"/>
      <c r="F12" s="197"/>
      <c r="G12" s="197"/>
      <c r="H12" s="197"/>
      <c r="I12" s="197"/>
    </row>
    <row r="13" spans="2:9" ht="15.75" customHeight="1">
      <c r="B13" s="197"/>
      <c r="C13" s="197"/>
      <c r="D13" s="197"/>
      <c r="E13" s="197"/>
      <c r="F13" s="197"/>
      <c r="G13" s="197"/>
      <c r="H13" s="197"/>
      <c r="I13" s="197"/>
    </row>
    <row r="14" spans="2:9" ht="15.75" customHeight="1">
      <c r="B14" s="197"/>
      <c r="C14" s="197"/>
      <c r="D14" s="197"/>
      <c r="E14" s="197"/>
      <c r="F14" s="197"/>
      <c r="G14" s="197"/>
      <c r="H14" s="197"/>
      <c r="I14" s="197"/>
    </row>
    <row r="15" spans="2:9" ht="15.75" customHeight="1">
      <c r="B15" s="74"/>
      <c r="C15" s="74"/>
      <c r="D15" s="74"/>
      <c r="E15" s="74"/>
      <c r="F15" s="74"/>
      <c r="G15" s="74"/>
      <c r="H15" s="74"/>
      <c r="I15" s="150"/>
    </row>
    <row r="16" spans="1:9" s="36" customFormat="1" ht="15.75" customHeight="1">
      <c r="A16" s="67"/>
      <c r="B16" s="196" t="s">
        <v>177</v>
      </c>
      <c r="C16" s="196"/>
      <c r="D16" s="196"/>
      <c r="E16" s="196"/>
      <c r="F16" s="196"/>
      <c r="G16" s="196"/>
      <c r="H16" s="196"/>
      <c r="I16" s="196"/>
    </row>
    <row r="17" spans="2:9" ht="15.75" customHeight="1">
      <c r="B17" s="196"/>
      <c r="C17" s="196"/>
      <c r="D17" s="196"/>
      <c r="E17" s="196"/>
      <c r="F17" s="196"/>
      <c r="G17" s="196"/>
      <c r="H17" s="196"/>
      <c r="I17" s="196"/>
    </row>
    <row r="18" spans="2:9" ht="15.75" customHeight="1">
      <c r="B18" s="107"/>
      <c r="D18" s="74"/>
      <c r="E18" s="74"/>
      <c r="F18" s="74"/>
      <c r="G18" s="74"/>
      <c r="H18" s="74"/>
      <c r="I18" s="150"/>
    </row>
    <row r="19" ht="15.75" customHeight="1"/>
    <row r="20" spans="1:2" ht="15.75" customHeight="1">
      <c r="A20" s="79" t="s">
        <v>53</v>
      </c>
      <c r="B20" s="34" t="s">
        <v>124</v>
      </c>
    </row>
    <row r="21" ht="15.75" customHeight="1"/>
    <row r="22" spans="2:9" ht="15.75" customHeight="1">
      <c r="B22" s="109" t="s">
        <v>178</v>
      </c>
      <c r="C22" s="109"/>
      <c r="D22" s="109"/>
      <c r="E22" s="109"/>
      <c r="F22" s="109"/>
      <c r="G22" s="109"/>
      <c r="H22" s="109"/>
      <c r="I22" s="151"/>
    </row>
    <row r="23" spans="2:9" ht="15.75" customHeight="1">
      <c r="B23" s="109"/>
      <c r="C23" s="109"/>
      <c r="D23" s="109"/>
      <c r="E23" s="109"/>
      <c r="F23" s="109"/>
      <c r="G23" s="109"/>
      <c r="H23" s="109"/>
      <c r="I23" s="151"/>
    </row>
    <row r="24" spans="2:9" ht="15.75" customHeight="1">
      <c r="B24" s="108"/>
      <c r="C24" s="35"/>
      <c r="D24" s="35"/>
      <c r="E24" s="35"/>
      <c r="F24" s="35"/>
      <c r="G24" s="35"/>
      <c r="H24" s="35"/>
      <c r="I24" s="152"/>
    </row>
    <row r="25" spans="1:2" ht="15.75" customHeight="1">
      <c r="A25" s="79" t="s">
        <v>54</v>
      </c>
      <c r="B25" s="34" t="s">
        <v>125</v>
      </c>
    </row>
    <row r="26" spans="1:2" ht="15.75" customHeight="1">
      <c r="A26" s="79"/>
      <c r="B26" s="34"/>
    </row>
    <row r="27" spans="1:9" ht="15.75" customHeight="1">
      <c r="A27" s="79"/>
      <c r="B27" s="196" t="s">
        <v>212</v>
      </c>
      <c r="C27" s="197"/>
      <c r="D27" s="197"/>
      <c r="E27" s="197"/>
      <c r="F27" s="197"/>
      <c r="G27" s="197"/>
      <c r="H27" s="197"/>
      <c r="I27" s="197"/>
    </row>
    <row r="28" spans="1:9" ht="15.75" customHeight="1">
      <c r="A28" s="79"/>
      <c r="B28" s="197"/>
      <c r="C28" s="197"/>
      <c r="D28" s="197"/>
      <c r="E28" s="197"/>
      <c r="F28" s="197"/>
      <c r="G28" s="197"/>
      <c r="H28" s="197"/>
      <c r="I28" s="197"/>
    </row>
    <row r="29" spans="1:9" ht="15.75" customHeight="1">
      <c r="A29" s="79"/>
      <c r="B29" s="197"/>
      <c r="C29" s="197"/>
      <c r="D29" s="197"/>
      <c r="E29" s="197"/>
      <c r="F29" s="197"/>
      <c r="G29" s="197"/>
      <c r="H29" s="197"/>
      <c r="I29" s="197"/>
    </row>
    <row r="30" spans="1:9" ht="15.75" customHeight="1">
      <c r="A30" s="79"/>
      <c r="B30" s="127"/>
      <c r="C30" s="127"/>
      <c r="D30" s="127"/>
      <c r="E30" s="127"/>
      <c r="F30" s="127"/>
      <c r="G30" s="127"/>
      <c r="H30" s="127"/>
      <c r="I30" s="153"/>
    </row>
    <row r="31" ht="15.75" customHeight="1">
      <c r="A31" s="79"/>
    </row>
    <row r="32" spans="1:2" ht="15.75" customHeight="1">
      <c r="A32" s="79" t="s">
        <v>55</v>
      </c>
      <c r="B32" s="34" t="s">
        <v>126</v>
      </c>
    </row>
    <row r="33" ht="15.75" customHeight="1"/>
    <row r="34" spans="2:9" ht="15.75" customHeight="1">
      <c r="B34" s="196" t="s">
        <v>258</v>
      </c>
      <c r="C34" s="196"/>
      <c r="D34" s="196"/>
      <c r="E34" s="196"/>
      <c r="F34" s="196"/>
      <c r="G34" s="196"/>
      <c r="H34" s="196"/>
      <c r="I34" s="196"/>
    </row>
    <row r="35" spans="2:9" ht="15.75" customHeight="1">
      <c r="B35" s="196"/>
      <c r="C35" s="196"/>
      <c r="D35" s="196"/>
      <c r="E35" s="196"/>
      <c r="F35" s="196"/>
      <c r="G35" s="196"/>
      <c r="H35" s="196"/>
      <c r="I35" s="196"/>
    </row>
    <row r="36" spans="2:9" ht="15.75" customHeight="1">
      <c r="B36" s="35"/>
      <c r="C36" s="35"/>
      <c r="D36" s="35"/>
      <c r="E36" s="35"/>
      <c r="F36" s="35"/>
      <c r="G36" s="35"/>
      <c r="H36" s="35"/>
      <c r="I36" s="152"/>
    </row>
    <row r="37" ht="15.75" customHeight="1"/>
    <row r="38" spans="1:2" ht="15.75" customHeight="1">
      <c r="A38" s="79" t="s">
        <v>56</v>
      </c>
      <c r="B38" s="34" t="s">
        <v>127</v>
      </c>
    </row>
    <row r="39" ht="15.75" customHeight="1"/>
    <row r="40" spans="2:9" ht="15.75" customHeight="1">
      <c r="B40" s="208" t="s">
        <v>211</v>
      </c>
      <c r="C40" s="197"/>
      <c r="D40" s="197"/>
      <c r="E40" s="197"/>
      <c r="F40" s="197"/>
      <c r="G40" s="197"/>
      <c r="H40" s="197"/>
      <c r="I40" s="197"/>
    </row>
    <row r="41" spans="2:9" ht="15.75" customHeight="1">
      <c r="B41" s="197"/>
      <c r="C41" s="197"/>
      <c r="D41" s="197"/>
      <c r="E41" s="197"/>
      <c r="F41" s="197"/>
      <c r="G41" s="197"/>
      <c r="H41" s="197"/>
      <c r="I41" s="197"/>
    </row>
    <row r="42" spans="2:9" ht="15.75" customHeight="1">
      <c r="B42" s="118"/>
      <c r="C42" s="118"/>
      <c r="D42" s="118"/>
      <c r="E42" s="118"/>
      <c r="F42" s="118"/>
      <c r="G42" s="118"/>
      <c r="H42" s="118"/>
      <c r="I42" s="154"/>
    </row>
    <row r="43" ht="15.75" customHeight="1"/>
    <row r="44" spans="1:2" ht="15.75" customHeight="1">
      <c r="A44" s="79" t="s">
        <v>57</v>
      </c>
      <c r="B44" s="34" t="s">
        <v>128</v>
      </c>
    </row>
    <row r="45" ht="15.75" customHeight="1"/>
    <row r="46" spans="2:9" ht="15.75" customHeight="1">
      <c r="B46" s="195" t="s">
        <v>204</v>
      </c>
      <c r="C46" s="195"/>
      <c r="D46" s="195"/>
      <c r="E46" s="195"/>
      <c r="F46" s="195"/>
      <c r="G46" s="195"/>
      <c r="H46" s="195"/>
      <c r="I46" s="195"/>
    </row>
    <row r="47" spans="2:9" ht="15.75" customHeight="1">
      <c r="B47" s="195"/>
      <c r="C47" s="195"/>
      <c r="D47" s="195"/>
      <c r="E47" s="195"/>
      <c r="F47" s="195"/>
      <c r="G47" s="195"/>
      <c r="H47" s="195"/>
      <c r="I47" s="195"/>
    </row>
    <row r="48" spans="2:9" ht="15.75" customHeight="1">
      <c r="B48" s="35"/>
      <c r="C48" s="35"/>
      <c r="D48" s="35"/>
      <c r="E48" s="35"/>
      <c r="F48" s="35"/>
      <c r="G48" s="35"/>
      <c r="H48" s="35"/>
      <c r="I48" s="152"/>
    </row>
    <row r="49" ht="15.75" customHeight="1"/>
    <row r="50" spans="1:2" ht="15.75" customHeight="1">
      <c r="A50" s="79" t="s">
        <v>129</v>
      </c>
      <c r="B50" s="34" t="s">
        <v>130</v>
      </c>
    </row>
    <row r="51" ht="15.75" customHeight="1"/>
    <row r="52" spans="2:9" ht="15.75" customHeight="1">
      <c r="B52" s="208" t="s">
        <v>281</v>
      </c>
      <c r="C52" s="197"/>
      <c r="D52" s="197"/>
      <c r="E52" s="197"/>
      <c r="F52" s="197"/>
      <c r="G52" s="197"/>
      <c r="H52" s="197"/>
      <c r="I52" s="197"/>
    </row>
    <row r="53" spans="2:9" ht="15.75" customHeight="1">
      <c r="B53" s="197"/>
      <c r="C53" s="197"/>
      <c r="D53" s="197"/>
      <c r="E53" s="197"/>
      <c r="F53" s="197"/>
      <c r="G53" s="197"/>
      <c r="H53" s="197"/>
      <c r="I53" s="197"/>
    </row>
    <row r="54" spans="2:9" ht="15.75" customHeight="1">
      <c r="B54" s="197"/>
      <c r="C54" s="197"/>
      <c r="D54" s="197"/>
      <c r="E54" s="197"/>
      <c r="F54" s="197"/>
      <c r="G54" s="197"/>
      <c r="H54" s="197"/>
      <c r="I54" s="197"/>
    </row>
    <row r="55" ht="15.75" customHeight="1"/>
    <row r="56" ht="15.75" customHeight="1"/>
    <row r="57" ht="15.75" customHeight="1"/>
    <row r="58" ht="15.75" customHeight="1"/>
    <row r="59" ht="15.75" customHeight="1"/>
    <row r="60" ht="15.75" customHeight="1"/>
    <row r="61" ht="15.75" customHeight="1"/>
    <row r="62" spans="1:2" ht="15.75" customHeight="1">
      <c r="A62" s="79" t="s">
        <v>58</v>
      </c>
      <c r="B62" s="34" t="s">
        <v>131</v>
      </c>
    </row>
    <row r="63" spans="1:2" ht="15.75" customHeight="1">
      <c r="A63" s="79"/>
      <c r="B63" s="34"/>
    </row>
    <row r="64" ht="15.75" customHeight="1">
      <c r="B64" s="28" t="s">
        <v>132</v>
      </c>
    </row>
    <row r="65" spans="4:9" ht="15.75" customHeight="1">
      <c r="D65" s="34"/>
      <c r="E65" s="53"/>
      <c r="F65" s="53"/>
      <c r="G65" s="53"/>
      <c r="H65" s="34"/>
      <c r="I65" s="155"/>
    </row>
    <row r="66" spans="2:9" ht="15.75" customHeight="1">
      <c r="B66" s="77"/>
      <c r="D66" s="82"/>
      <c r="E66" s="82"/>
      <c r="F66" s="82"/>
      <c r="G66" s="82"/>
      <c r="H66" s="34"/>
      <c r="I66" s="155"/>
    </row>
    <row r="67" spans="2:9" ht="15.75" customHeight="1">
      <c r="B67" s="77"/>
      <c r="D67" s="82" t="s">
        <v>88</v>
      </c>
      <c r="E67" s="53" t="s">
        <v>77</v>
      </c>
      <c r="F67" s="82" t="s">
        <v>75</v>
      </c>
      <c r="G67" s="82"/>
      <c r="H67" s="53"/>
      <c r="I67" s="155"/>
    </row>
    <row r="68" spans="2:9" ht="15.75" customHeight="1">
      <c r="B68" s="77"/>
      <c r="D68" s="83" t="s">
        <v>76</v>
      </c>
      <c r="E68" s="84" t="s">
        <v>78</v>
      </c>
      <c r="F68" s="85" t="s">
        <v>79</v>
      </c>
      <c r="G68" s="85" t="s">
        <v>172</v>
      </c>
      <c r="H68" s="85" t="s">
        <v>133</v>
      </c>
      <c r="I68" s="156" t="s">
        <v>80</v>
      </c>
    </row>
    <row r="69" spans="4:9" ht="15.75" customHeight="1">
      <c r="D69" s="82" t="s">
        <v>26</v>
      </c>
      <c r="E69" s="82" t="s">
        <v>26</v>
      </c>
      <c r="F69" s="82" t="s">
        <v>26</v>
      </c>
      <c r="G69" s="82" t="s">
        <v>26</v>
      </c>
      <c r="H69" s="82" t="s">
        <v>26</v>
      </c>
      <c r="I69" s="155" t="s">
        <v>26</v>
      </c>
    </row>
    <row r="70" spans="2:8" ht="15.75" customHeight="1">
      <c r="B70" s="86" t="s">
        <v>175</v>
      </c>
      <c r="C70" s="34"/>
      <c r="D70" s="75"/>
      <c r="E70" s="76"/>
      <c r="F70" s="77"/>
      <c r="G70" s="77"/>
      <c r="H70" s="77"/>
    </row>
    <row r="71" spans="2:8" ht="15.75" customHeight="1">
      <c r="B71" s="87" t="s">
        <v>273</v>
      </c>
      <c r="C71" s="34"/>
      <c r="D71" s="75"/>
      <c r="E71" s="76"/>
      <c r="F71" s="77"/>
      <c r="G71" s="77"/>
      <c r="H71" s="77"/>
    </row>
    <row r="72" spans="4:9" ht="15.75" customHeight="1" hidden="1">
      <c r="D72" s="75"/>
      <c r="E72" s="76"/>
      <c r="F72" s="77"/>
      <c r="G72" s="77"/>
      <c r="H72" s="77"/>
      <c r="I72" s="4"/>
    </row>
    <row r="73" spans="2:9" ht="15.75" customHeight="1">
      <c r="B73" s="34" t="s">
        <v>11</v>
      </c>
      <c r="D73" s="75"/>
      <c r="E73" s="76"/>
      <c r="F73" s="77"/>
      <c r="G73" s="77"/>
      <c r="H73" s="77"/>
      <c r="I73" s="4"/>
    </row>
    <row r="74" spans="2:9" ht="15.75" customHeight="1">
      <c r="B74" s="77" t="s">
        <v>134</v>
      </c>
      <c r="D74" s="4">
        <v>80322</v>
      </c>
      <c r="E74" s="30">
        <v>1150</v>
      </c>
      <c r="F74" s="30">
        <v>3119</v>
      </c>
      <c r="G74" s="30">
        <v>11441</v>
      </c>
      <c r="H74" s="30">
        <v>0</v>
      </c>
      <c r="I74" s="30">
        <f>SUM(D74:H74)</f>
        <v>96032</v>
      </c>
    </row>
    <row r="75" spans="2:9" ht="15.75" customHeight="1" hidden="1">
      <c r="B75" s="77"/>
      <c r="D75" s="30"/>
      <c r="E75" s="30"/>
      <c r="F75" s="30"/>
      <c r="G75" s="30"/>
      <c r="H75" s="30"/>
      <c r="I75" s="30"/>
    </row>
    <row r="76" spans="2:9" ht="15.75" customHeight="1">
      <c r="B76" s="86" t="s">
        <v>135</v>
      </c>
      <c r="D76" s="30"/>
      <c r="E76" s="30"/>
      <c r="F76" s="30"/>
      <c r="G76" s="30"/>
      <c r="H76" s="30"/>
      <c r="I76" s="30"/>
    </row>
    <row r="77" spans="2:9" ht="15.75" customHeight="1">
      <c r="B77" s="28" t="s">
        <v>135</v>
      </c>
      <c r="D77" s="30">
        <v>11405</v>
      </c>
      <c r="E77" s="30">
        <v>163</v>
      </c>
      <c r="F77" s="30">
        <v>443</v>
      </c>
      <c r="G77" s="30">
        <v>1625</v>
      </c>
      <c r="H77" s="30">
        <v>0</v>
      </c>
      <c r="I77" s="19">
        <v>13636</v>
      </c>
    </row>
    <row r="78" spans="2:9" ht="15.75" customHeight="1">
      <c r="B78" s="77" t="s">
        <v>81</v>
      </c>
      <c r="D78" s="30"/>
      <c r="E78" s="30"/>
      <c r="F78" s="30"/>
      <c r="G78" s="30"/>
      <c r="H78" s="30"/>
      <c r="I78" s="19">
        <f>'IS'!F23</f>
        <v>158</v>
      </c>
    </row>
    <row r="79" spans="2:9" ht="15.75" customHeight="1">
      <c r="B79" s="77" t="s">
        <v>228</v>
      </c>
      <c r="D79" s="30"/>
      <c r="E79" s="30"/>
      <c r="F79" s="30"/>
      <c r="G79" s="30"/>
      <c r="H79" s="30"/>
      <c r="I79" s="31">
        <f>'IS'!F36</f>
        <v>607</v>
      </c>
    </row>
    <row r="80" spans="2:9" ht="15.75" customHeight="1">
      <c r="B80" s="77" t="s">
        <v>98</v>
      </c>
      <c r="D80" s="30"/>
      <c r="E80" s="30"/>
      <c r="F80" s="30"/>
      <c r="G80" s="30"/>
      <c r="H80" s="30"/>
      <c r="I80" s="19">
        <f>SUM(I77:I79)</f>
        <v>14401</v>
      </c>
    </row>
    <row r="81" spans="2:9" ht="15.75" customHeight="1">
      <c r="B81" s="77" t="s">
        <v>33</v>
      </c>
      <c r="D81" s="30"/>
      <c r="E81" s="30"/>
      <c r="F81" s="30"/>
      <c r="G81" s="30"/>
      <c r="H81" s="30"/>
      <c r="I81" s="31">
        <f>'IS'!F31</f>
        <v>-830</v>
      </c>
    </row>
    <row r="82" spans="2:9" ht="15.75" customHeight="1">
      <c r="B82" s="77" t="s">
        <v>34</v>
      </c>
      <c r="D82" s="30"/>
      <c r="E82" s="30"/>
      <c r="F82" s="30"/>
      <c r="G82" s="30"/>
      <c r="H82" s="30"/>
      <c r="I82" s="19">
        <f>SUM(I80:I81)</f>
        <v>13571</v>
      </c>
    </row>
    <row r="83" spans="2:9" ht="15.75" customHeight="1">
      <c r="B83" s="77" t="s">
        <v>22</v>
      </c>
      <c r="D83" s="30"/>
      <c r="E83" s="30"/>
      <c r="F83" s="30"/>
      <c r="G83" s="30"/>
      <c r="H83" s="30"/>
      <c r="I83" s="30">
        <f>'IS'!F40</f>
        <v>-3655</v>
      </c>
    </row>
    <row r="84" spans="2:9" ht="15.75" customHeight="1" thickBot="1">
      <c r="B84" s="28" t="s">
        <v>259</v>
      </c>
      <c r="D84" s="19"/>
      <c r="E84" s="19"/>
      <c r="F84" s="19"/>
      <c r="G84" s="19"/>
      <c r="H84" s="19"/>
      <c r="I84" s="39">
        <f>SUM(I82:I83)</f>
        <v>9916</v>
      </c>
    </row>
    <row r="85" spans="4:9" ht="15.75" customHeight="1" thickTop="1">
      <c r="D85" s="4"/>
      <c r="E85" s="19"/>
      <c r="F85" s="19"/>
      <c r="G85" s="19"/>
      <c r="H85" s="19"/>
      <c r="I85" s="19"/>
    </row>
    <row r="86" spans="5:6" ht="15.75" customHeight="1">
      <c r="E86" s="40"/>
      <c r="F86" s="40"/>
    </row>
    <row r="87" spans="1:6" ht="15.75" customHeight="1">
      <c r="A87" s="79" t="s">
        <v>136</v>
      </c>
      <c r="B87" s="34" t="s">
        <v>51</v>
      </c>
      <c r="F87" s="40"/>
    </row>
    <row r="88" ht="15.75" customHeight="1"/>
    <row r="89" spans="2:9" ht="15.75" customHeight="1">
      <c r="B89" s="207" t="s">
        <v>176</v>
      </c>
      <c r="C89" s="207"/>
      <c r="D89" s="207"/>
      <c r="E89" s="207"/>
      <c r="F89" s="207"/>
      <c r="G89" s="207"/>
      <c r="H89" s="207"/>
      <c r="I89" s="207"/>
    </row>
    <row r="90" spans="2:9" ht="15.75" customHeight="1">
      <c r="B90" s="207"/>
      <c r="C90" s="207"/>
      <c r="D90" s="207"/>
      <c r="E90" s="207"/>
      <c r="F90" s="207"/>
      <c r="G90" s="207"/>
      <c r="H90" s="207"/>
      <c r="I90" s="207"/>
    </row>
    <row r="91" spans="2:9" ht="15.75" customHeight="1">
      <c r="B91" s="78"/>
      <c r="C91" s="78"/>
      <c r="D91" s="78"/>
      <c r="E91" s="78"/>
      <c r="F91" s="78"/>
      <c r="G91" s="78"/>
      <c r="H91" s="78"/>
      <c r="I91" s="150"/>
    </row>
    <row r="92" spans="2:9" ht="15.75" customHeight="1">
      <c r="B92" s="35"/>
      <c r="C92" s="35"/>
      <c r="D92" s="35"/>
      <c r="E92" s="35"/>
      <c r="F92" s="35"/>
      <c r="G92" s="35"/>
      <c r="H92" s="35"/>
      <c r="I92" s="152"/>
    </row>
    <row r="93" spans="1:2" ht="15.75" customHeight="1">
      <c r="A93" s="79" t="s">
        <v>137</v>
      </c>
      <c r="B93" s="34" t="s">
        <v>138</v>
      </c>
    </row>
    <row r="94" ht="15.75" customHeight="1"/>
    <row r="95" spans="2:8" ht="15.75" customHeight="1">
      <c r="B95" s="88" t="s">
        <v>12</v>
      </c>
      <c r="C95" s="2"/>
      <c r="D95" s="2"/>
      <c r="E95" s="2"/>
      <c r="F95" s="2"/>
      <c r="G95" s="2"/>
      <c r="H95" s="2"/>
    </row>
    <row r="96" spans="2:8" ht="15.75" customHeight="1">
      <c r="B96" s="88"/>
      <c r="C96" s="2"/>
      <c r="D96" s="2"/>
      <c r="E96" s="2"/>
      <c r="F96" s="2"/>
      <c r="G96" s="2"/>
      <c r="H96" s="2"/>
    </row>
    <row r="97" spans="2:8" ht="15.75" customHeight="1">
      <c r="B97" s="2"/>
      <c r="C97" s="2"/>
      <c r="D97" s="2"/>
      <c r="E97" s="2"/>
      <c r="F97" s="2"/>
      <c r="G97" s="2"/>
      <c r="H97" s="2"/>
    </row>
    <row r="98" spans="1:2" ht="15.75" customHeight="1">
      <c r="A98" s="79" t="s">
        <v>59</v>
      </c>
      <c r="B98" s="34" t="s">
        <v>139</v>
      </c>
    </row>
    <row r="99" ht="15.75" customHeight="1"/>
    <row r="100" spans="2:9" ht="15.75" customHeight="1">
      <c r="B100" s="190" t="s">
        <v>260</v>
      </c>
      <c r="C100" s="190"/>
      <c r="D100" s="190"/>
      <c r="E100" s="190"/>
      <c r="F100" s="190"/>
      <c r="G100" s="190"/>
      <c r="H100" s="190"/>
      <c r="I100" s="190"/>
    </row>
    <row r="101" spans="2:9" ht="15.75" customHeight="1">
      <c r="B101" s="35"/>
      <c r="C101" s="35"/>
      <c r="D101" s="35"/>
      <c r="E101" s="35"/>
      <c r="F101" s="35"/>
      <c r="G101" s="35"/>
      <c r="H101" s="35"/>
      <c r="I101" s="152"/>
    </row>
    <row r="102" ht="15.75" customHeight="1"/>
    <row r="103" spans="1:2" ht="15.75" customHeight="1">
      <c r="A103" s="79" t="s">
        <v>60</v>
      </c>
      <c r="B103" s="34" t="s">
        <v>140</v>
      </c>
    </row>
    <row r="104" ht="15.75" customHeight="1"/>
    <row r="105" spans="2:9" ht="15.75" customHeight="1">
      <c r="B105" s="195" t="s">
        <v>272</v>
      </c>
      <c r="C105" s="195"/>
      <c r="D105" s="195"/>
      <c r="E105" s="195"/>
      <c r="F105" s="195"/>
      <c r="G105" s="195"/>
      <c r="H105" s="195"/>
      <c r="I105" s="195"/>
    </row>
    <row r="106" spans="2:9" ht="15.75" customHeight="1">
      <c r="B106" s="195"/>
      <c r="C106" s="195"/>
      <c r="D106" s="195"/>
      <c r="E106" s="195"/>
      <c r="F106" s="195"/>
      <c r="G106" s="195"/>
      <c r="H106" s="195"/>
      <c r="I106" s="195"/>
    </row>
    <row r="107" spans="2:9" ht="15.75" customHeight="1">
      <c r="B107" s="74"/>
      <c r="C107" s="74"/>
      <c r="D107" s="74"/>
      <c r="E107" s="74"/>
      <c r="F107" s="74"/>
      <c r="G107" s="74"/>
      <c r="H107" s="74"/>
      <c r="I107" s="150"/>
    </row>
    <row r="108" spans="2:9" ht="15.75" customHeight="1">
      <c r="B108" s="74"/>
      <c r="C108" s="74"/>
      <c r="D108" s="74"/>
      <c r="E108" s="74"/>
      <c r="F108" s="74"/>
      <c r="G108" s="74"/>
      <c r="H108" s="74"/>
      <c r="I108" s="150"/>
    </row>
    <row r="109" spans="2:9" ht="15.75" customHeight="1" hidden="1">
      <c r="B109" s="74"/>
      <c r="C109" s="74"/>
      <c r="D109" s="74"/>
      <c r="E109" s="74"/>
      <c r="F109" s="74"/>
      <c r="G109" s="74"/>
      <c r="H109" s="74"/>
      <c r="I109" s="150"/>
    </row>
    <row r="110" spans="2:9" ht="15.75" customHeight="1" hidden="1">
      <c r="B110" s="74"/>
      <c r="C110" s="74"/>
      <c r="D110" s="74"/>
      <c r="E110" s="74"/>
      <c r="F110" s="74"/>
      <c r="G110" s="74"/>
      <c r="H110" s="74"/>
      <c r="I110" s="150"/>
    </row>
    <row r="111" spans="2:9" ht="15.75" customHeight="1" hidden="1">
      <c r="B111" s="74"/>
      <c r="C111" s="74"/>
      <c r="D111" s="74"/>
      <c r="E111" s="74"/>
      <c r="F111" s="74"/>
      <c r="G111" s="74"/>
      <c r="H111" s="74"/>
      <c r="I111" s="150"/>
    </row>
    <row r="112" ht="15.75" customHeight="1" hidden="1"/>
    <row r="113" ht="15.75" customHeight="1" hidden="1"/>
    <row r="114" spans="1:2" ht="15.75" customHeight="1">
      <c r="A114" s="79" t="s">
        <v>61</v>
      </c>
      <c r="B114" s="34" t="s">
        <v>141</v>
      </c>
    </row>
    <row r="115" spans="1:7" ht="15.75" customHeight="1">
      <c r="A115" s="79"/>
      <c r="B115" s="34"/>
      <c r="G115" s="53" t="s">
        <v>142</v>
      </c>
    </row>
    <row r="116" spans="7:8" ht="15.75" customHeight="1">
      <c r="G116" s="69" t="s">
        <v>252</v>
      </c>
      <c r="H116" s="29"/>
    </row>
    <row r="117" spans="7:8" ht="15.75" customHeight="1">
      <c r="G117" s="124" t="s">
        <v>220</v>
      </c>
      <c r="H117" s="89"/>
    </row>
    <row r="118" spans="2:8" ht="15.75" customHeight="1">
      <c r="B118" s="28" t="s">
        <v>143</v>
      </c>
      <c r="G118" s="29"/>
      <c r="H118" s="29"/>
    </row>
    <row r="119" spans="7:8" ht="15.75" customHeight="1" hidden="1">
      <c r="G119" s="29"/>
      <c r="H119" s="29"/>
    </row>
    <row r="120" spans="2:8" ht="15.75" customHeight="1" thickBot="1">
      <c r="B120" s="28" t="s">
        <v>166</v>
      </c>
      <c r="G120" s="21">
        <v>6145</v>
      </c>
      <c r="H120" s="29"/>
    </row>
    <row r="121" spans="7:8" ht="15.75" customHeight="1" thickTop="1">
      <c r="G121" s="19"/>
      <c r="H121" s="29"/>
    </row>
    <row r="122" spans="7:8" ht="15.75" customHeight="1">
      <c r="G122" s="19"/>
      <c r="H122" s="29"/>
    </row>
    <row r="123" spans="1:9" s="43" customFormat="1" ht="15.75" customHeight="1">
      <c r="A123" s="206" t="s">
        <v>144</v>
      </c>
      <c r="B123" s="206"/>
      <c r="C123" s="206"/>
      <c r="D123" s="206"/>
      <c r="E123" s="206"/>
      <c r="F123" s="206"/>
      <c r="G123" s="206"/>
      <c r="H123" s="206"/>
      <c r="I123" s="206"/>
    </row>
    <row r="124" spans="1:9" s="43" customFormat="1" ht="15.75" customHeight="1">
      <c r="A124" s="206"/>
      <c r="B124" s="206"/>
      <c r="C124" s="206"/>
      <c r="D124" s="206"/>
      <c r="E124" s="206"/>
      <c r="F124" s="206"/>
      <c r="G124" s="206"/>
      <c r="H124" s="206"/>
      <c r="I124" s="206"/>
    </row>
    <row r="125" spans="1:9" s="43" customFormat="1" ht="15.75" customHeight="1">
      <c r="A125" s="90"/>
      <c r="I125" s="18"/>
    </row>
    <row r="126" spans="1:2" ht="15.75" customHeight="1">
      <c r="A126" s="79" t="s">
        <v>62</v>
      </c>
      <c r="B126" s="34" t="s">
        <v>145</v>
      </c>
    </row>
    <row r="127" ht="15.75" customHeight="1"/>
    <row r="128" spans="2:9" ht="15.75" customHeight="1">
      <c r="B128" s="204" t="s">
        <v>277</v>
      </c>
      <c r="C128" s="186"/>
      <c r="D128" s="186"/>
      <c r="E128" s="186"/>
      <c r="F128" s="186"/>
      <c r="G128" s="186"/>
      <c r="H128" s="186"/>
      <c r="I128" s="186"/>
    </row>
    <row r="129" spans="2:9" ht="15.75" customHeight="1">
      <c r="B129" s="186"/>
      <c r="C129" s="186"/>
      <c r="D129" s="186"/>
      <c r="E129" s="186"/>
      <c r="F129" s="186"/>
      <c r="G129" s="186"/>
      <c r="H129" s="186"/>
      <c r="I129" s="186"/>
    </row>
    <row r="130" spans="2:9" ht="15.75" customHeight="1">
      <c r="B130" s="186"/>
      <c r="C130" s="186"/>
      <c r="D130" s="186"/>
      <c r="E130" s="186"/>
      <c r="F130" s="186"/>
      <c r="G130" s="186"/>
      <c r="H130" s="186"/>
      <c r="I130" s="186"/>
    </row>
    <row r="131" spans="2:9" ht="15.75" customHeight="1">
      <c r="B131" s="186"/>
      <c r="C131" s="186"/>
      <c r="D131" s="186"/>
      <c r="E131" s="186"/>
      <c r="F131" s="186"/>
      <c r="G131" s="186"/>
      <c r="H131" s="186"/>
      <c r="I131" s="186"/>
    </row>
    <row r="132" ht="15.75" customHeight="1"/>
    <row r="133" ht="15.75" customHeight="1"/>
    <row r="134" spans="1:2" ht="15.75" customHeight="1">
      <c r="A134" s="79" t="s">
        <v>63</v>
      </c>
      <c r="B134" s="34" t="s">
        <v>146</v>
      </c>
    </row>
    <row r="135" spans="1:2" ht="15.75" customHeight="1">
      <c r="A135" s="79"/>
      <c r="B135" s="34"/>
    </row>
    <row r="136" spans="1:6" ht="15.75" customHeight="1">
      <c r="A136" s="79"/>
      <c r="B136" s="7" t="s">
        <v>206</v>
      </c>
      <c r="C136" s="121"/>
      <c r="D136" s="121"/>
      <c r="E136" s="121"/>
      <c r="F136" s="121"/>
    </row>
    <row r="137" spans="1:6" ht="15.75" customHeight="1">
      <c r="A137" s="79"/>
      <c r="B137" s="7"/>
      <c r="C137" s="121"/>
      <c r="D137" s="121"/>
      <c r="E137" s="121"/>
      <c r="F137" s="121"/>
    </row>
    <row r="138" spans="1:9" s="94" customFormat="1" ht="15.75" customHeight="1">
      <c r="A138" s="120"/>
      <c r="B138" s="124"/>
      <c r="C138" s="124"/>
      <c r="D138" s="124"/>
      <c r="F138" s="125" t="s">
        <v>192</v>
      </c>
      <c r="G138" s="126"/>
      <c r="H138" s="125" t="s">
        <v>208</v>
      </c>
      <c r="I138" s="157"/>
    </row>
    <row r="139" spans="1:9" s="43" customFormat="1" ht="15.75" customHeight="1">
      <c r="A139" s="122"/>
      <c r="B139" s="123"/>
      <c r="C139" s="123"/>
      <c r="D139" s="123"/>
      <c r="F139" s="130" t="s">
        <v>270</v>
      </c>
      <c r="G139" s="126"/>
      <c r="H139" s="130" t="s">
        <v>236</v>
      </c>
      <c r="I139" s="18"/>
    </row>
    <row r="140" spans="1:9" s="43" customFormat="1" ht="15.75" customHeight="1">
      <c r="A140" s="122"/>
      <c r="B140" s="123"/>
      <c r="C140" s="123"/>
      <c r="D140" s="123"/>
      <c r="F140" s="125" t="s">
        <v>271</v>
      </c>
      <c r="G140" s="126"/>
      <c r="H140" s="125" t="s">
        <v>237</v>
      </c>
      <c r="I140" s="18"/>
    </row>
    <row r="141" spans="1:9" s="43" customFormat="1" ht="15.75" customHeight="1">
      <c r="A141" s="122"/>
      <c r="B141" s="123"/>
      <c r="C141" s="123"/>
      <c r="D141" s="123"/>
      <c r="F141" s="125" t="s">
        <v>207</v>
      </c>
      <c r="G141" s="126"/>
      <c r="H141" s="125" t="s">
        <v>207</v>
      </c>
      <c r="I141" s="18"/>
    </row>
    <row r="142" spans="1:9" s="43" customFormat="1" ht="15.75" customHeight="1">
      <c r="A142" s="122"/>
      <c r="B142" s="123"/>
      <c r="C142" s="123"/>
      <c r="D142" s="123"/>
      <c r="F142" s="123"/>
      <c r="H142" s="123"/>
      <c r="I142" s="18"/>
    </row>
    <row r="143" spans="1:9" s="43" customFormat="1" ht="15.75" customHeight="1">
      <c r="A143" s="122"/>
      <c r="B143" s="205" t="s">
        <v>209</v>
      </c>
      <c r="C143" s="205"/>
      <c r="D143" s="123"/>
      <c r="F143" s="119">
        <f>'IS'!B38</f>
        <v>5827</v>
      </c>
      <c r="H143" s="119">
        <v>5208</v>
      </c>
      <c r="I143" s="18"/>
    </row>
    <row r="144" spans="1:9" s="43" customFormat="1" ht="15.75" customHeight="1">
      <c r="A144" s="122"/>
      <c r="B144" s="123" t="s">
        <v>210</v>
      </c>
      <c r="D144" s="123"/>
      <c r="F144" s="119">
        <f>'IS'!B42</f>
        <v>4161</v>
      </c>
      <c r="H144" s="119">
        <v>3843</v>
      </c>
      <c r="I144" s="18"/>
    </row>
    <row r="145" spans="1:9" s="43" customFormat="1" ht="15.75" customHeight="1">
      <c r="A145" s="90"/>
      <c r="B145" s="123"/>
      <c r="C145" s="123"/>
      <c r="D145" s="123"/>
      <c r="F145" s="119"/>
      <c r="H145" s="119"/>
      <c r="I145" s="18"/>
    </row>
    <row r="146" spans="1:9" s="103" customFormat="1" ht="15.75" customHeight="1">
      <c r="A146" s="102"/>
      <c r="B146" s="202" t="s">
        <v>278</v>
      </c>
      <c r="C146" s="203"/>
      <c r="D146" s="203"/>
      <c r="E146" s="203"/>
      <c r="F146" s="203"/>
      <c r="G146" s="203"/>
      <c r="H146" s="203"/>
      <c r="I146" s="203"/>
    </row>
    <row r="147" spans="1:9" s="103" customFormat="1" ht="15.75" customHeight="1">
      <c r="A147" s="102"/>
      <c r="B147" s="203"/>
      <c r="C147" s="203"/>
      <c r="D147" s="203"/>
      <c r="E147" s="203"/>
      <c r="F147" s="203"/>
      <c r="G147" s="203"/>
      <c r="H147" s="203"/>
      <c r="I147" s="203"/>
    </row>
    <row r="148" spans="2:9" ht="15.75" customHeight="1">
      <c r="B148" s="203"/>
      <c r="C148" s="203"/>
      <c r="D148" s="203"/>
      <c r="E148" s="203"/>
      <c r="F148" s="203"/>
      <c r="G148" s="203"/>
      <c r="H148" s="203"/>
      <c r="I148" s="203"/>
    </row>
    <row r="149" spans="2:9" ht="15.75" customHeight="1">
      <c r="B149" s="167"/>
      <c r="C149" s="167"/>
      <c r="D149" s="167"/>
      <c r="E149" s="167"/>
      <c r="F149" s="167"/>
      <c r="G149" s="167"/>
      <c r="H149" s="167"/>
      <c r="I149" s="167"/>
    </row>
    <row r="150" spans="2:9" ht="15.75" customHeight="1">
      <c r="B150" s="116"/>
      <c r="C150" s="116"/>
      <c r="D150" s="116"/>
      <c r="E150" s="116"/>
      <c r="F150" s="116"/>
      <c r="G150" s="116"/>
      <c r="H150" s="116"/>
      <c r="I150" s="158"/>
    </row>
    <row r="151" spans="1:2" ht="15.75" customHeight="1">
      <c r="A151" s="79" t="s">
        <v>64</v>
      </c>
      <c r="B151" s="34" t="s">
        <v>14</v>
      </c>
    </row>
    <row r="152" ht="15.75" customHeight="1"/>
    <row r="153" spans="2:9" ht="15.75" customHeight="1">
      <c r="B153" s="195" t="s">
        <v>275</v>
      </c>
      <c r="C153" s="187"/>
      <c r="D153" s="187"/>
      <c r="E153" s="187"/>
      <c r="F153" s="187"/>
      <c r="G153" s="187"/>
      <c r="H153" s="187"/>
      <c r="I153" s="187"/>
    </row>
    <row r="154" spans="2:9" ht="15.75" customHeight="1">
      <c r="B154" s="187"/>
      <c r="C154" s="187"/>
      <c r="D154" s="187"/>
      <c r="E154" s="187"/>
      <c r="F154" s="187"/>
      <c r="G154" s="187"/>
      <c r="H154" s="187"/>
      <c r="I154" s="187"/>
    </row>
    <row r="155" spans="2:9" ht="15.75" customHeight="1">
      <c r="B155" s="187"/>
      <c r="C155" s="187"/>
      <c r="D155" s="187"/>
      <c r="E155" s="187"/>
      <c r="F155" s="187"/>
      <c r="G155" s="187"/>
      <c r="H155" s="187"/>
      <c r="I155" s="187"/>
    </row>
    <row r="156" spans="2:9" ht="15.75" customHeight="1">
      <c r="B156" s="127"/>
      <c r="C156" s="127"/>
      <c r="D156" s="127"/>
      <c r="E156" s="127"/>
      <c r="F156" s="127"/>
      <c r="G156" s="127"/>
      <c r="H156" s="127"/>
      <c r="I156" s="153"/>
    </row>
    <row r="157" ht="15.75" customHeight="1"/>
    <row r="158" ht="15.75" customHeight="1" hidden="1"/>
    <row r="159" ht="15.75" customHeight="1" hidden="1"/>
    <row r="160" ht="15.75" customHeight="1" hidden="1"/>
    <row r="161" spans="1:2" ht="15.75" customHeight="1">
      <c r="A161" s="79" t="s">
        <v>65</v>
      </c>
      <c r="B161" s="34" t="s">
        <v>296</v>
      </c>
    </row>
    <row r="162" spans="6:8" ht="15.75" customHeight="1">
      <c r="F162" s="53"/>
      <c r="G162" s="53"/>
      <c r="H162" s="53"/>
    </row>
    <row r="163" spans="1:9" ht="15.75" customHeight="1">
      <c r="A163" s="28"/>
      <c r="F163" s="53" t="s">
        <v>295</v>
      </c>
      <c r="H163" s="53" t="s">
        <v>274</v>
      </c>
      <c r="I163" s="152"/>
    </row>
    <row r="164" spans="1:9" ht="15.75" customHeight="1">
      <c r="A164" s="28"/>
      <c r="F164" s="53" t="s">
        <v>26</v>
      </c>
      <c r="H164" s="53" t="s">
        <v>26</v>
      </c>
      <c r="I164" s="152"/>
    </row>
    <row r="165" spans="1:9" ht="15.75" customHeight="1">
      <c r="A165" s="28"/>
      <c r="I165" s="152"/>
    </row>
    <row r="166" spans="2:9" ht="15.75" customHeight="1">
      <c r="B166" s="28" t="s">
        <v>210</v>
      </c>
      <c r="F166" s="4">
        <v>11834</v>
      </c>
      <c r="H166" s="4">
        <f>'IS'!F42-'IS'!F36</f>
        <v>9309</v>
      </c>
      <c r="I166" s="152"/>
    </row>
    <row r="167" spans="2:9" ht="15.75" customHeight="1">
      <c r="B167" s="28" t="s">
        <v>282</v>
      </c>
      <c r="F167" s="5">
        <v>541</v>
      </c>
      <c r="H167" s="5">
        <f>'IS'!F36</f>
        <v>607</v>
      </c>
      <c r="I167" s="152"/>
    </row>
    <row r="168" spans="2:9" ht="15.75" customHeight="1" thickBot="1">
      <c r="B168" s="28" t="s">
        <v>283</v>
      </c>
      <c r="F168" s="38">
        <f>SUM(F166:F167)</f>
        <v>12375</v>
      </c>
      <c r="H168" s="38">
        <f>SUM(H166:H167)</f>
        <v>9916</v>
      </c>
      <c r="I168" s="183"/>
    </row>
    <row r="169" spans="1:8" ht="15.75" customHeight="1" thickTop="1">
      <c r="A169" s="35"/>
      <c r="B169" s="35"/>
      <c r="C169" s="35"/>
      <c r="D169" s="35"/>
      <c r="E169" s="181"/>
      <c r="F169" s="91"/>
      <c r="G169" s="181"/>
      <c r="H169" s="35"/>
    </row>
    <row r="170" spans="1:9" ht="15.75" customHeight="1">
      <c r="A170" s="28"/>
      <c r="B170" s="196" t="s">
        <v>297</v>
      </c>
      <c r="C170" s="197"/>
      <c r="D170" s="197"/>
      <c r="E170" s="197"/>
      <c r="F170" s="197"/>
      <c r="G170" s="197"/>
      <c r="H170" s="197"/>
      <c r="I170" s="197"/>
    </row>
    <row r="171" spans="1:9" ht="15.75" customHeight="1">
      <c r="A171" s="182"/>
      <c r="B171" s="197"/>
      <c r="C171" s="197"/>
      <c r="D171" s="197"/>
      <c r="E171" s="197"/>
      <c r="F171" s="197"/>
      <c r="G171" s="197"/>
      <c r="H171" s="197"/>
      <c r="I171" s="197"/>
    </row>
    <row r="172" spans="1:9" ht="20.25" customHeight="1">
      <c r="A172" s="182"/>
      <c r="B172" s="197"/>
      <c r="C172" s="197"/>
      <c r="D172" s="197"/>
      <c r="E172" s="197"/>
      <c r="F172" s="197"/>
      <c r="G172" s="197"/>
      <c r="H172" s="197"/>
      <c r="I172" s="197"/>
    </row>
    <row r="173" spans="2:8" ht="15.75" customHeight="1">
      <c r="B173" s="7"/>
      <c r="C173" s="35"/>
      <c r="D173" s="35"/>
      <c r="E173" s="35"/>
      <c r="F173" s="91"/>
      <c r="G173" s="91"/>
      <c r="H173" s="91"/>
    </row>
    <row r="174" spans="2:8" ht="15.75" customHeight="1">
      <c r="B174" s="7"/>
      <c r="C174" s="35"/>
      <c r="D174" s="35"/>
      <c r="E174" s="35"/>
      <c r="F174" s="91"/>
      <c r="G174" s="91"/>
      <c r="H174" s="91"/>
    </row>
    <row r="175" spans="2:8" ht="15.75" customHeight="1">
      <c r="B175" s="7"/>
      <c r="C175" s="35"/>
      <c r="D175" s="35"/>
      <c r="E175" s="35"/>
      <c r="F175" s="91"/>
      <c r="G175" s="91"/>
      <c r="H175" s="91"/>
    </row>
    <row r="176" spans="2:8" ht="15.75" customHeight="1">
      <c r="B176" s="7"/>
      <c r="C176" s="35"/>
      <c r="D176" s="35"/>
      <c r="E176" s="35"/>
      <c r="F176" s="91"/>
      <c r="G176" s="91"/>
      <c r="H176" s="91"/>
    </row>
    <row r="177" spans="2:8" ht="15.75" customHeight="1">
      <c r="B177" s="7"/>
      <c r="C177" s="35"/>
      <c r="D177" s="35"/>
      <c r="E177" s="35"/>
      <c r="F177" s="91"/>
      <c r="G177" s="91"/>
      <c r="H177" s="91"/>
    </row>
    <row r="178" spans="2:8" ht="15.75" customHeight="1">
      <c r="B178" s="7"/>
      <c r="C178" s="35"/>
      <c r="D178" s="35"/>
      <c r="E178" s="35"/>
      <c r="F178" s="91"/>
      <c r="G178" s="91"/>
      <c r="H178" s="91"/>
    </row>
    <row r="179" spans="1:2" ht="15.75" customHeight="1">
      <c r="A179" s="79" t="s">
        <v>66</v>
      </c>
      <c r="B179" s="34" t="s">
        <v>22</v>
      </c>
    </row>
    <row r="180" spans="6:8" ht="15.75" customHeight="1">
      <c r="F180" s="53" t="s">
        <v>192</v>
      </c>
      <c r="H180" s="53" t="s">
        <v>276</v>
      </c>
    </row>
    <row r="181" spans="6:9" ht="15.75" customHeight="1">
      <c r="F181" s="53" t="str">
        <f>'IS'!B14</f>
        <v>31.12.05</v>
      </c>
      <c r="H181" s="53" t="str">
        <f>F181</f>
        <v>31.12.05</v>
      </c>
      <c r="I181" s="74"/>
    </row>
    <row r="182" spans="6:9" ht="15.75" customHeight="1">
      <c r="F182" s="53" t="s">
        <v>26</v>
      </c>
      <c r="H182" s="53" t="s">
        <v>26</v>
      </c>
      <c r="I182" s="74"/>
    </row>
    <row r="183" spans="2:9" ht="15.75" customHeight="1">
      <c r="B183" s="34" t="s">
        <v>147</v>
      </c>
      <c r="I183" s="159"/>
    </row>
    <row r="184" spans="2:8" ht="15.75" customHeight="1">
      <c r="B184" s="28" t="s">
        <v>148</v>
      </c>
      <c r="F184" s="4">
        <v>343</v>
      </c>
      <c r="G184" s="103"/>
      <c r="H184" s="44">
        <v>1376</v>
      </c>
    </row>
    <row r="185" spans="2:8" ht="15.75" customHeight="1">
      <c r="B185" s="28" t="s">
        <v>240</v>
      </c>
      <c r="F185" s="5">
        <v>0</v>
      </c>
      <c r="G185" s="103"/>
      <c r="H185" s="5">
        <v>18</v>
      </c>
    </row>
    <row r="186" spans="6:8" ht="15.75" customHeight="1">
      <c r="F186" s="4">
        <f>SUM(F184:F185)</f>
        <v>343</v>
      </c>
      <c r="G186" s="103"/>
      <c r="H186" s="4">
        <f>SUM(H184:H185)</f>
        <v>1394</v>
      </c>
    </row>
    <row r="187" spans="2:8" ht="15.75" customHeight="1" hidden="1">
      <c r="B187" s="32"/>
      <c r="F187" s="44"/>
      <c r="G187" s="103"/>
      <c r="H187" s="44"/>
    </row>
    <row r="188" spans="2:8" ht="15.75" customHeight="1">
      <c r="B188" s="34" t="s">
        <v>149</v>
      </c>
      <c r="F188" s="44"/>
      <c r="G188" s="103"/>
      <c r="H188" s="44"/>
    </row>
    <row r="189" spans="2:8" ht="15.75" customHeight="1">
      <c r="B189" s="28" t="s">
        <v>150</v>
      </c>
      <c r="F189" s="44"/>
      <c r="G189" s="103"/>
      <c r="H189" s="44"/>
    </row>
    <row r="190" spans="2:8" ht="15.75" customHeight="1">
      <c r="B190" s="28" t="s">
        <v>148</v>
      </c>
      <c r="F190" s="44">
        <v>1323</v>
      </c>
      <c r="G190" s="103"/>
      <c r="H190" s="44">
        <v>2261</v>
      </c>
    </row>
    <row r="191" spans="6:8" ht="15.75" customHeight="1">
      <c r="F191" s="44"/>
      <c r="G191" s="103"/>
      <c r="H191" s="44"/>
    </row>
    <row r="192" spans="6:9" ht="15.75" customHeight="1" thickBot="1">
      <c r="F192" s="39">
        <f>F186+F190</f>
        <v>1666</v>
      </c>
      <c r="G192" s="103"/>
      <c r="H192" s="39">
        <f>H186+H190</f>
        <v>3655</v>
      </c>
      <c r="I192" s="160"/>
    </row>
    <row r="193" ht="15.75" customHeight="1" thickTop="1">
      <c r="I193" s="160"/>
    </row>
    <row r="194" spans="2:9" ht="15.75" customHeight="1">
      <c r="B194" s="196" t="s">
        <v>298</v>
      </c>
      <c r="C194" s="197"/>
      <c r="D194" s="197"/>
      <c r="E194" s="197"/>
      <c r="F194" s="197"/>
      <c r="G194" s="197"/>
      <c r="H194" s="197"/>
      <c r="I194" s="197"/>
    </row>
    <row r="195" spans="2:9" ht="15.75" customHeight="1">
      <c r="B195" s="197"/>
      <c r="C195" s="197"/>
      <c r="D195" s="197"/>
      <c r="E195" s="197"/>
      <c r="F195" s="197"/>
      <c r="G195" s="197"/>
      <c r="H195" s="197"/>
      <c r="I195" s="197"/>
    </row>
    <row r="196" spans="2:9" ht="15.75" customHeight="1">
      <c r="B196" s="197"/>
      <c r="C196" s="197"/>
      <c r="D196" s="197"/>
      <c r="E196" s="197"/>
      <c r="F196" s="197"/>
      <c r="G196" s="197"/>
      <c r="H196" s="197"/>
      <c r="I196" s="197"/>
    </row>
    <row r="197" spans="5:8" ht="15.75" customHeight="1">
      <c r="E197" s="45"/>
      <c r="F197" s="44"/>
      <c r="G197" s="45"/>
      <c r="H197" s="45"/>
    </row>
    <row r="198" spans="1:2" ht="15.75" customHeight="1">
      <c r="A198" s="79" t="s">
        <v>67</v>
      </c>
      <c r="B198" s="34" t="s">
        <v>151</v>
      </c>
    </row>
    <row r="199" ht="12" customHeight="1"/>
    <row r="200" ht="15.75" customHeight="1">
      <c r="B200" s="28" t="s">
        <v>261</v>
      </c>
    </row>
    <row r="201" ht="15.75" customHeight="1"/>
    <row r="202" ht="15.75" customHeight="1"/>
    <row r="203" spans="1:2" ht="15.75" customHeight="1">
      <c r="A203" s="79" t="s">
        <v>68</v>
      </c>
      <c r="B203" s="34" t="s">
        <v>152</v>
      </c>
    </row>
    <row r="204" ht="15.75" customHeight="1"/>
    <row r="205" spans="2:8" ht="15.75" customHeight="1">
      <c r="B205" s="2" t="s">
        <v>262</v>
      </c>
      <c r="C205" s="92"/>
      <c r="D205" s="92"/>
      <c r="E205" s="92"/>
      <c r="F205" s="92"/>
      <c r="G205" s="92"/>
      <c r="H205" s="92"/>
    </row>
    <row r="206" spans="2:8" ht="15.75" customHeight="1">
      <c r="B206" s="92"/>
      <c r="C206" s="92"/>
      <c r="D206" s="92"/>
      <c r="E206" s="92"/>
      <c r="F206" s="92"/>
      <c r="G206" s="92"/>
      <c r="H206" s="92"/>
    </row>
    <row r="207" ht="15.75" customHeight="1"/>
    <row r="208" spans="1:2" ht="15.75" customHeight="1">
      <c r="A208" s="79" t="s">
        <v>69</v>
      </c>
      <c r="B208" s="34" t="s">
        <v>153</v>
      </c>
    </row>
    <row r="209" ht="15.75" customHeight="1"/>
    <row r="210" ht="15.75" customHeight="1">
      <c r="B210" s="28" t="s">
        <v>167</v>
      </c>
    </row>
    <row r="211" ht="15.75" customHeight="1"/>
    <row r="212" ht="15.75" customHeight="1"/>
    <row r="213" spans="1:5" ht="15.75" customHeight="1">
      <c r="A213" s="79" t="s">
        <v>154</v>
      </c>
      <c r="B213" s="93" t="s">
        <v>155</v>
      </c>
      <c r="E213" s="34"/>
    </row>
    <row r="214" spans="1:2" ht="15.75" customHeight="1">
      <c r="A214" s="79"/>
      <c r="B214" s="34"/>
    </row>
    <row r="215" spans="1:7" ht="15.75" customHeight="1">
      <c r="A215" s="79"/>
      <c r="B215" s="43" t="s">
        <v>269</v>
      </c>
      <c r="C215" s="43"/>
      <c r="D215" s="43"/>
      <c r="E215" s="43"/>
      <c r="F215" s="43"/>
      <c r="G215" s="43"/>
    </row>
    <row r="216" spans="1:7" ht="15.75" customHeight="1" hidden="1">
      <c r="A216" s="79"/>
      <c r="B216" s="43"/>
      <c r="C216" s="43"/>
      <c r="D216" s="43"/>
      <c r="E216" s="43"/>
      <c r="F216" s="43"/>
      <c r="G216" s="43"/>
    </row>
    <row r="217" spans="2:8" ht="15.75" customHeight="1">
      <c r="B217" s="43"/>
      <c r="C217" s="43"/>
      <c r="D217" s="43"/>
      <c r="F217" s="94" t="s">
        <v>70</v>
      </c>
      <c r="G217" s="94" t="s">
        <v>156</v>
      </c>
      <c r="H217" s="53" t="s">
        <v>21</v>
      </c>
    </row>
    <row r="218" spans="2:8" ht="15.75" customHeight="1">
      <c r="B218" s="43"/>
      <c r="C218" s="43"/>
      <c r="D218" s="43"/>
      <c r="F218" s="94" t="s">
        <v>26</v>
      </c>
      <c r="G218" s="94" t="s">
        <v>26</v>
      </c>
      <c r="H218" s="53" t="s">
        <v>26</v>
      </c>
    </row>
    <row r="219" spans="2:8" ht="15.75" customHeight="1">
      <c r="B219" s="95" t="s">
        <v>157</v>
      </c>
      <c r="C219" s="43"/>
      <c r="D219" s="43"/>
      <c r="F219" s="43"/>
      <c r="G219" s="43"/>
      <c r="H219" s="29"/>
    </row>
    <row r="220" spans="2:8" ht="15.75" customHeight="1">
      <c r="B220" s="28" t="s">
        <v>84</v>
      </c>
      <c r="F220" s="4">
        <v>195</v>
      </c>
      <c r="G220" s="4">
        <v>0</v>
      </c>
      <c r="H220" s="4">
        <f aca="true" t="shared" si="0" ref="H220:H225">SUM(F220:G220)</f>
        <v>195</v>
      </c>
    </row>
    <row r="221" spans="2:8" ht="15.75" customHeight="1">
      <c r="B221" s="43" t="s">
        <v>85</v>
      </c>
      <c r="C221" s="43"/>
      <c r="D221" s="43"/>
      <c r="F221" s="37">
        <v>13446</v>
      </c>
      <c r="G221" s="37">
        <v>0</v>
      </c>
      <c r="H221" s="30">
        <f t="shared" si="0"/>
        <v>13446</v>
      </c>
    </row>
    <row r="222" spans="2:8" ht="15.75" customHeight="1" hidden="1">
      <c r="B222" s="28" t="s">
        <v>86</v>
      </c>
      <c r="C222" s="43"/>
      <c r="D222" s="43"/>
      <c r="F222" s="128">
        <v>0</v>
      </c>
      <c r="G222" s="128">
        <v>0</v>
      </c>
      <c r="H222" s="128">
        <f t="shared" si="0"/>
        <v>0</v>
      </c>
    </row>
    <row r="223" spans="2:8" ht="15.75" customHeight="1">
      <c r="B223" s="28" t="s">
        <v>222</v>
      </c>
      <c r="C223" s="43"/>
      <c r="D223" s="43"/>
      <c r="F223" s="4">
        <v>16</v>
      </c>
      <c r="G223" s="4">
        <v>0</v>
      </c>
      <c r="H223" s="4">
        <f t="shared" si="0"/>
        <v>16</v>
      </c>
    </row>
    <row r="224" spans="2:8" ht="15.75" customHeight="1">
      <c r="B224" s="43" t="s">
        <v>245</v>
      </c>
      <c r="C224" s="43"/>
      <c r="D224" s="43"/>
      <c r="F224" s="37">
        <v>4048</v>
      </c>
      <c r="G224" s="37">
        <v>0</v>
      </c>
      <c r="H224" s="30">
        <f t="shared" si="0"/>
        <v>4048</v>
      </c>
    </row>
    <row r="225" spans="2:8" ht="15.75" customHeight="1">
      <c r="B225" s="43"/>
      <c r="C225" s="43"/>
      <c r="D225" s="43"/>
      <c r="F225" s="33">
        <f>SUM(F220:F224)</f>
        <v>17705</v>
      </c>
      <c r="G225" s="33">
        <f>SUM(G220:G224)</f>
        <v>0</v>
      </c>
      <c r="H225" s="33">
        <f t="shared" si="0"/>
        <v>17705</v>
      </c>
    </row>
    <row r="226" spans="2:8" ht="15.75" customHeight="1">
      <c r="B226" s="43"/>
      <c r="C226" s="43"/>
      <c r="D226" s="43"/>
      <c r="F226" s="37"/>
      <c r="G226" s="37"/>
      <c r="H226" s="37"/>
    </row>
    <row r="227" spans="2:8" ht="15.75" customHeight="1">
      <c r="B227" s="95" t="s">
        <v>15</v>
      </c>
      <c r="C227" s="43"/>
      <c r="D227" s="43"/>
      <c r="E227" s="37"/>
      <c r="F227" s="37"/>
      <c r="G227" s="96"/>
      <c r="H227" s="96"/>
    </row>
    <row r="228" spans="2:8" ht="15.75" customHeight="1" hidden="1">
      <c r="B228" s="28" t="s">
        <v>222</v>
      </c>
      <c r="C228" s="43"/>
      <c r="D228" s="43"/>
      <c r="E228" s="37"/>
      <c r="F228" s="37">
        <v>0</v>
      </c>
      <c r="G228" s="96">
        <v>0</v>
      </c>
      <c r="H228" s="96">
        <f>SUM(F228:G228)</f>
        <v>0</v>
      </c>
    </row>
    <row r="229" spans="2:8" ht="15.75" customHeight="1">
      <c r="B229" s="28" t="s">
        <v>268</v>
      </c>
      <c r="C229" s="43"/>
      <c r="D229" s="43"/>
      <c r="E229" s="37"/>
      <c r="F229" s="37">
        <v>6602</v>
      </c>
      <c r="G229" s="96">
        <v>0</v>
      </c>
      <c r="H229" s="96">
        <f>SUM(F229:G229)</f>
        <v>6602</v>
      </c>
    </row>
    <row r="230" spans="3:8" ht="15.75" customHeight="1">
      <c r="C230" s="43"/>
      <c r="D230" s="43"/>
      <c r="E230" s="37"/>
      <c r="F230" s="37"/>
      <c r="G230" s="96"/>
      <c r="H230" s="96"/>
    </row>
    <row r="231" spans="2:8" ht="15.75" customHeight="1" thickBot="1">
      <c r="B231" s="93" t="s">
        <v>169</v>
      </c>
      <c r="C231" s="43"/>
      <c r="D231" s="43"/>
      <c r="E231" s="37"/>
      <c r="F231" s="38">
        <f>+F225+F228+F229</f>
        <v>24307</v>
      </c>
      <c r="G231" s="38">
        <f>+G225+G228</f>
        <v>0</v>
      </c>
      <c r="H231" s="38">
        <f>+H225+H228+H229</f>
        <v>24307</v>
      </c>
    </row>
    <row r="232" spans="2:8" ht="15.75" customHeight="1" thickTop="1">
      <c r="B232" s="93"/>
      <c r="C232" s="43"/>
      <c r="D232" s="43"/>
      <c r="E232" s="37"/>
      <c r="F232" s="37"/>
      <c r="G232" s="37"/>
      <c r="H232" s="37"/>
    </row>
    <row r="233" spans="2:8" ht="15.75" customHeight="1" hidden="1">
      <c r="B233" s="43"/>
      <c r="C233" s="43"/>
      <c r="D233" s="43"/>
      <c r="E233" s="37"/>
      <c r="F233" s="37"/>
      <c r="G233" s="96"/>
      <c r="H233" s="96"/>
    </row>
    <row r="234" spans="2:8" ht="15.75" customHeight="1" hidden="1">
      <c r="B234" s="43"/>
      <c r="C234" s="43"/>
      <c r="D234" s="43"/>
      <c r="E234" s="37"/>
      <c r="F234" s="37"/>
      <c r="G234" s="96"/>
      <c r="H234" s="96"/>
    </row>
    <row r="235" spans="2:9" ht="15.75" customHeight="1" hidden="1">
      <c r="B235" s="43" t="s">
        <v>246</v>
      </c>
      <c r="C235" s="43"/>
      <c r="D235" s="43"/>
      <c r="E235" s="37"/>
      <c r="F235" s="37"/>
      <c r="G235" s="96"/>
      <c r="H235" s="96"/>
      <c r="I235" s="161"/>
    </row>
    <row r="236" spans="2:9" ht="15.75" customHeight="1" hidden="1">
      <c r="B236" s="162"/>
      <c r="C236" s="43"/>
      <c r="D236" s="43"/>
      <c r="E236" s="43"/>
      <c r="F236" s="43"/>
      <c r="G236" s="43"/>
      <c r="I236" s="161"/>
    </row>
    <row r="237" spans="2:9" ht="15.75" customHeight="1" hidden="1">
      <c r="B237" s="43"/>
      <c r="C237" s="43"/>
      <c r="D237" s="43"/>
      <c r="F237" s="94" t="s">
        <v>70</v>
      </c>
      <c r="G237" s="94" t="s">
        <v>156</v>
      </c>
      <c r="H237" s="53" t="s">
        <v>21</v>
      </c>
      <c r="I237" s="161"/>
    </row>
    <row r="238" spans="2:8" ht="15.75" customHeight="1" hidden="1">
      <c r="B238" s="43"/>
      <c r="C238" s="43"/>
      <c r="D238" s="43"/>
      <c r="F238" s="94" t="s">
        <v>247</v>
      </c>
      <c r="G238" s="94" t="s">
        <v>247</v>
      </c>
      <c r="H238" s="53" t="s">
        <v>247</v>
      </c>
    </row>
    <row r="239" spans="2:8" ht="15.75" customHeight="1" hidden="1">
      <c r="B239" s="95" t="s">
        <v>157</v>
      </c>
      <c r="C239" s="43"/>
      <c r="D239" s="43"/>
      <c r="F239" s="43"/>
      <c r="G239" s="43"/>
      <c r="H239" s="29"/>
    </row>
    <row r="240" spans="2:8" ht="15.75" customHeight="1" hidden="1">
      <c r="B240" s="43" t="s">
        <v>85</v>
      </c>
      <c r="C240" s="43"/>
      <c r="D240" s="43"/>
      <c r="F240" s="37">
        <v>0</v>
      </c>
      <c r="G240" s="37">
        <v>0</v>
      </c>
      <c r="H240" s="30">
        <f>SUM(F240:G240)</f>
        <v>0</v>
      </c>
    </row>
    <row r="241" spans="2:8" ht="15.75" customHeight="1" hidden="1">
      <c r="B241" s="43"/>
      <c r="C241" s="43"/>
      <c r="D241" s="43"/>
      <c r="F241" s="33">
        <f>SUM(F240:F240)</f>
        <v>0</v>
      </c>
      <c r="G241" s="33">
        <f>SUM(G240:G240)</f>
        <v>0</v>
      </c>
      <c r="H241" s="33">
        <f>SUM(F241:G241)</f>
        <v>0</v>
      </c>
    </row>
    <row r="242" spans="2:8" ht="15.75" customHeight="1">
      <c r="B242" s="43"/>
      <c r="C242" s="43"/>
      <c r="D242" s="43"/>
      <c r="F242" s="37"/>
      <c r="G242" s="37"/>
      <c r="H242" s="37"/>
    </row>
    <row r="243" spans="2:8" ht="15.75" customHeight="1">
      <c r="B243" s="43"/>
      <c r="C243" s="43"/>
      <c r="D243" s="43"/>
      <c r="F243" s="37"/>
      <c r="G243" s="37"/>
      <c r="H243" s="37"/>
    </row>
    <row r="244" spans="2:9" ht="15.75" customHeight="1">
      <c r="B244" s="93"/>
      <c r="C244" s="43"/>
      <c r="D244" s="43"/>
      <c r="E244" s="37"/>
      <c r="F244" s="37"/>
      <c r="G244" s="37"/>
      <c r="H244" s="37"/>
      <c r="I244" s="171"/>
    </row>
    <row r="245" spans="1:9" ht="15.75" customHeight="1">
      <c r="A245" s="79" t="s">
        <v>158</v>
      </c>
      <c r="B245" s="93" t="s">
        <v>71</v>
      </c>
      <c r="C245" s="43"/>
      <c r="D245" s="43"/>
      <c r="I245" s="171"/>
    </row>
    <row r="246" ht="15.75" customHeight="1">
      <c r="I246" s="171"/>
    </row>
    <row r="247" spans="2:9" ht="15.75" customHeight="1">
      <c r="B247" s="28" t="s">
        <v>205</v>
      </c>
      <c r="I247" s="74"/>
    </row>
    <row r="248" ht="15.75" customHeight="1">
      <c r="I248" s="74"/>
    </row>
    <row r="249" ht="15.75" customHeight="1">
      <c r="I249" s="74"/>
    </row>
    <row r="250" ht="15.75" customHeight="1" hidden="1">
      <c r="I250" s="165"/>
    </row>
    <row r="251" spans="1:8" ht="15.75" customHeight="1">
      <c r="A251" s="79" t="s">
        <v>72</v>
      </c>
      <c r="B251" s="34" t="s">
        <v>159</v>
      </c>
      <c r="G251" s="29"/>
      <c r="H251" s="94"/>
    </row>
    <row r="252" ht="15.75" customHeight="1">
      <c r="H252" s="163"/>
    </row>
    <row r="253" spans="2:8" ht="15.75" customHeight="1">
      <c r="B253" s="28" t="s">
        <v>214</v>
      </c>
      <c r="H253" s="163"/>
    </row>
    <row r="254" spans="1:8" s="103" customFormat="1" ht="15.75" customHeight="1">
      <c r="A254" s="80"/>
      <c r="B254" s="28"/>
      <c r="C254" s="28"/>
      <c r="D254" s="28"/>
      <c r="E254" s="28"/>
      <c r="F254" s="28"/>
      <c r="G254" s="28"/>
      <c r="H254" s="163"/>
    </row>
    <row r="255" spans="8:9" ht="15.75" customHeight="1">
      <c r="H255" s="164"/>
      <c r="I255" s="28"/>
    </row>
    <row r="256" spans="1:9" ht="15.75" customHeight="1">
      <c r="A256" s="79" t="s">
        <v>73</v>
      </c>
      <c r="B256" s="34" t="s">
        <v>160</v>
      </c>
      <c r="H256" s="141"/>
      <c r="I256" s="28"/>
    </row>
    <row r="257" spans="8:9" ht="15.75" customHeight="1">
      <c r="H257" s="140"/>
      <c r="I257" s="28"/>
    </row>
    <row r="258" spans="2:9" ht="15.75" customHeight="1" hidden="1">
      <c r="B258" s="170" t="s">
        <v>263</v>
      </c>
      <c r="C258" s="171"/>
      <c r="D258" s="171"/>
      <c r="E258" s="171"/>
      <c r="F258" s="171"/>
      <c r="G258" s="171"/>
      <c r="H258" s="171"/>
      <c r="I258" s="28"/>
    </row>
    <row r="259" spans="2:9" ht="15.75" customHeight="1" hidden="1">
      <c r="B259" s="171"/>
      <c r="C259" s="171"/>
      <c r="D259" s="171"/>
      <c r="E259" s="171"/>
      <c r="F259" s="171"/>
      <c r="G259" s="171"/>
      <c r="H259" s="171"/>
      <c r="I259" s="28"/>
    </row>
    <row r="260" spans="2:9" ht="15.75" customHeight="1" hidden="1">
      <c r="B260" s="171"/>
      <c r="C260" s="171"/>
      <c r="D260" s="171"/>
      <c r="E260" s="171"/>
      <c r="F260" s="171"/>
      <c r="G260" s="171"/>
      <c r="H260" s="171"/>
      <c r="I260" s="28"/>
    </row>
    <row r="261" spans="2:9" ht="15.75" customHeight="1">
      <c r="B261" s="196" t="s">
        <v>284</v>
      </c>
      <c r="C261" s="197"/>
      <c r="D261" s="197"/>
      <c r="E261" s="197"/>
      <c r="F261" s="197"/>
      <c r="G261" s="197"/>
      <c r="H261" s="197"/>
      <c r="I261" s="197"/>
    </row>
    <row r="262" spans="2:9" ht="15.75" customHeight="1">
      <c r="B262" s="197"/>
      <c r="C262" s="197"/>
      <c r="D262" s="197"/>
      <c r="E262" s="197"/>
      <c r="F262" s="197"/>
      <c r="G262" s="197"/>
      <c r="H262" s="197"/>
      <c r="I262" s="197"/>
    </row>
    <row r="263" spans="2:9" ht="15.75" customHeight="1">
      <c r="B263" s="169"/>
      <c r="C263" s="169"/>
      <c r="D263" s="169"/>
      <c r="E263" s="169"/>
      <c r="F263" s="169"/>
      <c r="G263" s="169"/>
      <c r="H263" s="169"/>
      <c r="I263" s="169"/>
    </row>
    <row r="264" spans="2:9" ht="15.75" customHeight="1">
      <c r="B264" s="169"/>
      <c r="C264" s="169"/>
      <c r="D264" s="169"/>
      <c r="E264" s="169"/>
      <c r="F264" s="169"/>
      <c r="G264" s="169"/>
      <c r="H264" s="169"/>
      <c r="I264" s="169"/>
    </row>
    <row r="265" spans="2:9" ht="15.75" customHeight="1" hidden="1">
      <c r="B265" s="169"/>
      <c r="C265" s="169"/>
      <c r="D265" s="169"/>
      <c r="E265" s="169"/>
      <c r="F265" s="169"/>
      <c r="G265" s="169"/>
      <c r="H265" s="169"/>
      <c r="I265" s="169"/>
    </row>
    <row r="266" spans="2:9" ht="15.75" customHeight="1" hidden="1">
      <c r="B266" s="169"/>
      <c r="C266" s="169"/>
      <c r="D266" s="169"/>
      <c r="E266" s="169"/>
      <c r="F266" s="169"/>
      <c r="G266" s="169"/>
      <c r="H266" s="169"/>
      <c r="I266" s="169"/>
    </row>
    <row r="267" spans="2:9" ht="15.75" customHeight="1" hidden="1">
      <c r="B267" s="169"/>
      <c r="C267" s="169"/>
      <c r="D267" s="169"/>
      <c r="E267" s="169"/>
      <c r="F267" s="169"/>
      <c r="G267" s="169"/>
      <c r="H267" s="169"/>
      <c r="I267" s="169"/>
    </row>
    <row r="268" spans="2:9" ht="15.75" customHeight="1" hidden="1">
      <c r="B268" s="169"/>
      <c r="C268" s="169"/>
      <c r="D268" s="169"/>
      <c r="E268" s="169"/>
      <c r="F268" s="169"/>
      <c r="G268" s="169"/>
      <c r="H268" s="169"/>
      <c r="I268" s="169"/>
    </row>
    <row r="269" spans="2:9" ht="15.75" customHeight="1" hidden="1">
      <c r="B269" s="169"/>
      <c r="C269" s="169"/>
      <c r="D269" s="169"/>
      <c r="E269" s="169"/>
      <c r="F269" s="169"/>
      <c r="G269" s="169"/>
      <c r="H269" s="169"/>
      <c r="I269" s="169"/>
    </row>
    <row r="270" spans="1:9" ht="15.75" customHeight="1">
      <c r="A270" s="79" t="s">
        <v>74</v>
      </c>
      <c r="B270" s="34" t="s">
        <v>161</v>
      </c>
      <c r="H270" s="43"/>
      <c r="I270" s="28"/>
    </row>
    <row r="271" spans="1:8" ht="12.75" customHeight="1">
      <c r="A271" s="79"/>
      <c r="B271" s="34"/>
      <c r="H271" s="43"/>
    </row>
    <row r="272" spans="1:9" ht="12.75" customHeight="1">
      <c r="A272" s="79"/>
      <c r="B272" s="28" t="s">
        <v>266</v>
      </c>
      <c r="H272" s="140"/>
      <c r="I272" s="166"/>
    </row>
    <row r="273" spans="1:9" ht="12.75" customHeight="1">
      <c r="A273" s="79"/>
      <c r="H273" s="140"/>
      <c r="I273" s="166"/>
    </row>
    <row r="274" spans="1:9" ht="12.75" customHeight="1">
      <c r="A274" s="79"/>
      <c r="G274" s="113" t="s">
        <v>249</v>
      </c>
      <c r="H274" s="106"/>
      <c r="I274" s="53" t="s">
        <v>115</v>
      </c>
    </row>
    <row r="275" spans="1:9" ht="12.75" customHeight="1">
      <c r="A275" s="79"/>
      <c r="B275" s="34"/>
      <c r="G275" s="53" t="s">
        <v>250</v>
      </c>
      <c r="I275" s="69" t="s">
        <v>180</v>
      </c>
    </row>
    <row r="276" spans="1:9" ht="12.75" customHeight="1">
      <c r="A276" s="79"/>
      <c r="B276" s="34"/>
      <c r="G276" s="69" t="s">
        <v>95</v>
      </c>
      <c r="I276" s="69" t="s">
        <v>96</v>
      </c>
    </row>
    <row r="277" spans="7:9" ht="12.75" customHeight="1">
      <c r="G277" s="69" t="str">
        <f>'IS'!B14</f>
        <v>31.12.05</v>
      </c>
      <c r="I277" s="69" t="str">
        <f>G277</f>
        <v>31.12.05</v>
      </c>
    </row>
    <row r="278" spans="7:9" ht="12.75" customHeight="1">
      <c r="G278" s="89"/>
      <c r="I278" s="89"/>
    </row>
    <row r="279" spans="2:9" ht="12.75" customHeight="1">
      <c r="B279" s="28" t="s">
        <v>162</v>
      </c>
      <c r="G279" s="139">
        <f>'IS'!B42</f>
        <v>4161</v>
      </c>
      <c r="I279" s="139">
        <f>'IS'!F42</f>
        <v>9916</v>
      </c>
    </row>
    <row r="280" spans="7:9" ht="12.75" customHeight="1">
      <c r="G280" s="140"/>
      <c r="I280" s="140"/>
    </row>
    <row r="281" spans="2:9" ht="12.75" customHeight="1">
      <c r="B281" s="28" t="s">
        <v>248</v>
      </c>
      <c r="G281" s="139">
        <v>192000</v>
      </c>
      <c r="I281" s="139">
        <v>192000</v>
      </c>
    </row>
    <row r="282" spans="7:9" ht="12.75" customHeight="1">
      <c r="G282" s="140"/>
      <c r="I282" s="140"/>
    </row>
    <row r="283" spans="2:9" ht="12.75" customHeight="1">
      <c r="B283" s="200" t="s">
        <v>170</v>
      </c>
      <c r="C283" s="201"/>
      <c r="D283" s="201"/>
      <c r="E283" s="201"/>
      <c r="F283" s="201"/>
      <c r="I283" s="28"/>
    </row>
    <row r="284" spans="2:9" ht="12.75" customHeight="1" thickBot="1">
      <c r="B284" s="201"/>
      <c r="C284" s="201"/>
      <c r="D284" s="201"/>
      <c r="E284" s="201"/>
      <c r="F284" s="201"/>
      <c r="G284" s="148">
        <f>G279/G281*100</f>
        <v>2.1671875</v>
      </c>
      <c r="I284" s="148">
        <f>I279/I281*100</f>
        <v>5.164583333333334</v>
      </c>
    </row>
    <row r="285" spans="1:8" ht="12.75" customHeight="1" thickTop="1">
      <c r="A285" s="102"/>
      <c r="B285" s="103"/>
      <c r="C285" s="103"/>
      <c r="D285" s="103"/>
      <c r="E285" s="106"/>
      <c r="F285" s="105"/>
      <c r="G285" s="106"/>
      <c r="H285" s="89"/>
    </row>
    <row r="286" spans="2:9" ht="12.75" customHeight="1">
      <c r="B286" s="198" t="s">
        <v>267</v>
      </c>
      <c r="C286" s="199"/>
      <c r="D286" s="199"/>
      <c r="E286" s="199"/>
      <c r="F286" s="199"/>
      <c r="G286" s="199"/>
      <c r="H286" s="199"/>
      <c r="I286" s="199"/>
    </row>
    <row r="287" spans="2:9" ht="12.75" customHeight="1">
      <c r="B287" s="199"/>
      <c r="C287" s="199"/>
      <c r="D287" s="199"/>
      <c r="E287" s="199"/>
      <c r="F287" s="199"/>
      <c r="G287" s="199"/>
      <c r="H287" s="199"/>
      <c r="I287" s="199"/>
    </row>
    <row r="288" spans="5:7" ht="12.75" customHeight="1">
      <c r="E288" s="89"/>
      <c r="G288" s="89"/>
    </row>
    <row r="289" spans="5:7" ht="12.75" customHeight="1">
      <c r="E289" s="89"/>
      <c r="G289" s="89"/>
    </row>
    <row r="290" spans="5:9" ht="12.75" customHeight="1">
      <c r="E290" s="89"/>
      <c r="G290" s="89"/>
      <c r="I290" s="28"/>
    </row>
    <row r="291" spans="2:7" ht="12.75" customHeight="1">
      <c r="B291" s="34" t="s">
        <v>163</v>
      </c>
      <c r="E291" s="89"/>
      <c r="G291" s="89"/>
    </row>
    <row r="292" spans="2:7" ht="12.75" customHeight="1">
      <c r="B292" s="34"/>
      <c r="E292" s="89"/>
      <c r="G292" s="89"/>
    </row>
    <row r="293" spans="2:7" ht="12.75" customHeight="1">
      <c r="B293" s="34" t="s">
        <v>13</v>
      </c>
      <c r="E293" s="89"/>
      <c r="G293" s="89"/>
    </row>
    <row r="294" spans="5:7" ht="12.75" customHeight="1">
      <c r="E294" s="89"/>
      <c r="G294" s="89"/>
    </row>
    <row r="295" spans="2:7" ht="12.75" customHeight="1">
      <c r="B295" s="34" t="s">
        <v>82</v>
      </c>
      <c r="E295" s="46"/>
      <c r="F295" s="44"/>
      <c r="G295" s="46"/>
    </row>
    <row r="296" spans="2:7" ht="12.75" customHeight="1">
      <c r="B296" s="34" t="s">
        <v>238</v>
      </c>
      <c r="E296" s="46"/>
      <c r="F296" s="44"/>
      <c r="G296" s="46"/>
    </row>
    <row r="297" spans="2:7" ht="12.75" customHeight="1">
      <c r="B297" s="34"/>
      <c r="E297" s="89"/>
      <c r="G297" s="89"/>
    </row>
    <row r="298" spans="2:7" ht="12.75" customHeight="1">
      <c r="B298" s="34" t="s">
        <v>279</v>
      </c>
      <c r="E298" s="89"/>
      <c r="G298" s="89"/>
    </row>
    <row r="299" spans="5:7" ht="12.75" customHeight="1">
      <c r="E299" s="89"/>
      <c r="G299" s="89"/>
    </row>
  </sheetData>
  <mergeCells count="20">
    <mergeCell ref="B16:I17"/>
    <mergeCell ref="B27:I29"/>
    <mergeCell ref="B12:I14"/>
    <mergeCell ref="B34:I35"/>
    <mergeCell ref="B46:I47"/>
    <mergeCell ref="B89:I90"/>
    <mergeCell ref="B100:I100"/>
    <mergeCell ref="B40:I41"/>
    <mergeCell ref="B52:I54"/>
    <mergeCell ref="B153:I155"/>
    <mergeCell ref="B146:I148"/>
    <mergeCell ref="B105:I106"/>
    <mergeCell ref="B128:I131"/>
    <mergeCell ref="B143:C143"/>
    <mergeCell ref="A123:I124"/>
    <mergeCell ref="B170:I172"/>
    <mergeCell ref="B261:I262"/>
    <mergeCell ref="B286:I287"/>
    <mergeCell ref="B194:I196"/>
    <mergeCell ref="B283:F284"/>
  </mergeCells>
  <printOptions/>
  <pageMargins left="0.73" right="0.17" top="0.31" bottom="0.18" header="0.31" footer="0.18"/>
  <pageSetup fitToHeight="6"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agnes</dc:creator>
  <cp:keywords/>
  <dc:description/>
  <cp:lastModifiedBy>Nhh</cp:lastModifiedBy>
  <cp:lastPrinted>2006-02-22T03:47:50Z</cp:lastPrinted>
  <dcterms:created xsi:type="dcterms:W3CDTF">2004-11-08T02:56:10Z</dcterms:created>
  <dcterms:modified xsi:type="dcterms:W3CDTF">2006-02-22T03:51:18Z</dcterms:modified>
  <cp:category/>
  <cp:version/>
  <cp:contentType/>
  <cp:contentStatus/>
</cp:coreProperties>
</file>